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updateLinks="never" codeName="DieseArbeitsmappe" defaultThemeVersion="124226"/>
  <mc:AlternateContent xmlns:mc="http://schemas.openxmlformats.org/markup-compatibility/2006">
    <mc:Choice Requires="x15">
      <x15ac:absPath xmlns:x15ac="http://schemas.microsoft.com/office/spreadsheetml/2010/11/ac" url="C:\Users\HansB\Ing Büro XXX\Projekte aus Aufträgen xxxxxxx\A700 LRA-M Ausschreibung\020 Ausschreibungsunterlagen\Türen und Tore\Stand 2026 03 23\"/>
    </mc:Choice>
  </mc:AlternateContent>
  <xr:revisionPtr revIDLastSave="0" documentId="13_ncr:1_{939B56D5-26A4-40A7-AC29-2DD1B30EFF4B}" xr6:coauthVersionLast="47" xr6:coauthVersionMax="47" xr10:uidLastSave="{00000000-0000-0000-0000-000000000000}"/>
  <bookViews>
    <workbookView xWindow="-110" yWindow="-110" windowWidth="25820" windowHeight="13900" tabRatio="720" xr2:uid="{00000000-000D-0000-FFFF-FFFF00000000}"/>
  </bookViews>
  <sheets>
    <sheet name="Summen alle Lose" sheetId="5" r:id="rId1"/>
    <sheet name="1.1.  W+P kraftbet" sheetId="29" r:id="rId2"/>
    <sheet name="1.2. Instandsetzungen" sheetId="35" r:id="rId3"/>
    <sheet name="1.3. Materialzuschlag" sheetId="38" r:id="rId4"/>
    <sheet name="1.4. Ersatzteile" sheetId="47" r:id="rId5"/>
    <sheet name="2.1. W+P kraftbet" sheetId="68" r:id="rId6"/>
    <sheet name="2.2. Instands." sheetId="69" r:id="rId7"/>
    <sheet name="2.3. Materialzuschl" sheetId="70" r:id="rId8"/>
    <sheet name="2.4. Ersatzteil" sheetId="71" r:id="rId9"/>
    <sheet name="3.1. W+P n kraftb " sheetId="37" r:id="rId10"/>
    <sheet name="3.2. Instands" sheetId="34" r:id="rId11"/>
    <sheet name="3.3. Materialzuschl" sheetId="39" r:id="rId12"/>
    <sheet name="3.4. Ersatzt" sheetId="52" r:id="rId13"/>
    <sheet name="4.1. W+P n kraftb" sheetId="53" r:id="rId14"/>
    <sheet name="4.2. Instandsetzung" sheetId="54" r:id="rId15"/>
    <sheet name="4.3. Materialzuschlag" sheetId="55" r:id="rId16"/>
    <sheet name="4.4. Ersatzteile" sheetId="56" r:id="rId17"/>
    <sheet name="Muster Erfassung" sheetId="59" r:id="rId18"/>
    <sheet name="Menge pro Gebäude" sheetId="75" r:id="rId19"/>
    <sheet name="Prot 01 T+T kraft u nicht kraft" sheetId="73" r:id="rId20"/>
    <sheet name="Prot 02 Insp FSA" sheetId="61" r:id="rId21"/>
    <sheet name="AK kraftbet T+T" sheetId="66" r:id="rId22"/>
    <sheet name="AK nicht kraftbet T+T" sheetId="74" r:id="rId23"/>
    <sheet name="AK Rolltor" sheetId="67" r:id="rId24"/>
    <sheet name="Jahresbest." sheetId="62" r:id="rId25"/>
  </sheets>
  <externalReferences>
    <externalReference r:id="rId26"/>
    <externalReference r:id="rId27"/>
  </externalReferences>
  <definedNames>
    <definedName name="_xlnm.Print_Area" localSheetId="1">'1.1.  W+P kraftbet'!$A$1:$L$30</definedName>
    <definedName name="_xlnm.Print_Area" localSheetId="2">'1.2. Instandsetzungen'!$B$2:$I$22</definedName>
    <definedName name="_xlnm.Print_Area" localSheetId="3">'1.3. Materialzuschlag'!$A$1:$J$15</definedName>
    <definedName name="_xlnm.Print_Area" localSheetId="4">'1.4. Ersatzteile'!$A$1:$I$12</definedName>
    <definedName name="_xlnm.Print_Area" localSheetId="6">'2.2. Instands.'!$B$2:$I$22</definedName>
    <definedName name="_xlnm.Print_Area" localSheetId="7">'2.3. Materialzuschl'!$B$2:$I$14</definedName>
    <definedName name="_xlnm.Print_Area" localSheetId="9">'3.1. W+P n kraftb '!$A$1:$L$33</definedName>
    <definedName name="_xlnm.Print_Area" localSheetId="10">'3.2. Instands'!$B$2:$I$22</definedName>
    <definedName name="_xlnm.Print_Area" localSheetId="11">'3.3. Materialzuschl'!$A$1:$J$14</definedName>
    <definedName name="_xlnm.Print_Area" localSheetId="14">'4.2. Instandsetzung'!$B$2:$I$22</definedName>
    <definedName name="_xlnm.Print_Area" localSheetId="21">'AK kraftbet T+T'!$A$1:$I$58</definedName>
    <definedName name="_xlnm.Print_Area" localSheetId="19">'Prot 01 T+T kraft u nicht kraft'!$B$2:$AI$32</definedName>
    <definedName name="_xlnm.Print_Area" localSheetId="20">'Prot 02 Insp FSA'!$B$2:$AJ$25</definedName>
    <definedName name="_xlnm.Print_Area" localSheetId="0">'Summen alle Lose'!$C$2:$V$55</definedName>
    <definedName name="_xlnm.Print_Titles" localSheetId="1">'1.1.  W+P kraftbet'!$2:$5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4" i="5" l="1"/>
  <c r="G40" i="5"/>
  <c r="V40" i="5"/>
  <c r="S40" i="5"/>
  <c r="P40" i="5"/>
  <c r="M40" i="5"/>
  <c r="J40" i="5"/>
  <c r="V32" i="5"/>
  <c r="S32" i="5"/>
  <c r="P32" i="5"/>
  <c r="M32" i="5"/>
  <c r="J32" i="5"/>
  <c r="G32" i="5"/>
  <c r="D32" i="5"/>
  <c r="AU40" i="75"/>
  <c r="AS40" i="75"/>
  <c r="AQ40" i="75"/>
  <c r="AO40" i="75"/>
  <c r="AM40" i="75"/>
  <c r="AI40" i="75"/>
  <c r="AE40" i="75"/>
  <c r="Y40" i="75"/>
  <c r="W40" i="75"/>
  <c r="U40" i="75"/>
  <c r="Q40" i="75"/>
  <c r="O40" i="75"/>
  <c r="I40" i="75"/>
  <c r="G40" i="75"/>
  <c r="BA38" i="75"/>
  <c r="BC38" i="75" s="1"/>
  <c r="AW38" i="75"/>
  <c r="AY38" i="75" s="1"/>
  <c r="BA37" i="75"/>
  <c r="BC37" i="75" s="1"/>
  <c r="AW37" i="75"/>
  <c r="AY37" i="75" s="1"/>
  <c r="BA36" i="75"/>
  <c r="BC36" i="75" s="1"/>
  <c r="AW36" i="75"/>
  <c r="AY36" i="75" s="1"/>
  <c r="BA35" i="75"/>
  <c r="BC35" i="75" s="1"/>
  <c r="AW35" i="75"/>
  <c r="AY35" i="75" s="1"/>
  <c r="BA32" i="75"/>
  <c r="BC32" i="75" s="1"/>
  <c r="AW32" i="75"/>
  <c r="AY32" i="75" s="1"/>
  <c r="S32" i="75"/>
  <c r="BA30" i="75"/>
  <c r="BC30" i="75" s="1"/>
  <c r="AW30" i="75"/>
  <c r="AY30" i="75" s="1"/>
  <c r="BA29" i="75"/>
  <c r="BC29" i="75" s="1"/>
  <c r="AW29" i="75"/>
  <c r="AY29" i="75" s="1"/>
  <c r="BA28" i="75"/>
  <c r="BC28" i="75" s="1"/>
  <c r="AW28" i="75"/>
  <c r="AY28" i="75" s="1"/>
  <c r="AK27" i="75"/>
  <c r="AA27" i="75"/>
  <c r="AA40" i="75" s="1"/>
  <c r="S27" i="75"/>
  <c r="S40" i="75" s="1"/>
  <c r="M27" i="75"/>
  <c r="K27" i="75"/>
  <c r="BA25" i="75"/>
  <c r="BC25" i="75" s="1"/>
  <c r="AW25" i="75"/>
  <c r="AY25" i="75" s="1"/>
  <c r="BA24" i="75"/>
  <c r="BC24" i="75" s="1"/>
  <c r="AW24" i="75"/>
  <c r="AY24" i="75" s="1"/>
  <c r="AI24" i="75"/>
  <c r="BA22" i="75"/>
  <c r="BC22" i="75" s="1"/>
  <c r="AW22" i="75"/>
  <c r="AY22" i="75" s="1"/>
  <c r="AW21" i="75"/>
  <c r="AY21" i="75" s="1"/>
  <c r="AC21" i="75"/>
  <c r="BA19" i="75"/>
  <c r="BC19" i="75" s="1"/>
  <c r="AW19" i="75"/>
  <c r="AY19" i="75" s="1"/>
  <c r="BC18" i="75"/>
  <c r="BA18" i="75"/>
  <c r="AW18" i="75"/>
  <c r="AY18" i="75" s="1"/>
  <c r="BA17" i="75"/>
  <c r="BC17" i="75" s="1"/>
  <c r="AW17" i="75"/>
  <c r="AY17" i="75" s="1"/>
  <c r="BA16" i="75"/>
  <c r="BC16" i="75" s="1"/>
  <c r="AW16" i="75"/>
  <c r="AY16" i="75" s="1"/>
  <c r="BA15" i="75"/>
  <c r="BC15" i="75" s="1"/>
  <c r="AW15" i="75"/>
  <c r="AY15" i="75" s="1"/>
  <c r="BA13" i="75"/>
  <c r="BC13" i="75" s="1"/>
  <c r="AW13" i="75"/>
  <c r="AY13" i="75" s="1"/>
  <c r="AG13" i="75"/>
  <c r="BA12" i="75"/>
  <c r="BC12" i="75" s="1"/>
  <c r="AW12" i="75"/>
  <c r="AY12" i="75" s="1"/>
  <c r="BA11" i="75"/>
  <c r="BC11" i="75" s="1"/>
  <c r="AW11" i="75"/>
  <c r="AY11" i="75" s="1"/>
  <c r="BA10" i="75"/>
  <c r="AK10" i="75"/>
  <c r="AK40" i="75" s="1"/>
  <c r="AG10" i="75"/>
  <c r="H10" i="53"/>
  <c r="H9" i="53"/>
  <c r="M40" i="75" l="1"/>
  <c r="BA27" i="75"/>
  <c r="BC27" i="75" s="1"/>
  <c r="K40" i="75"/>
  <c r="AW27" i="75"/>
  <c r="AY27" i="75" s="1"/>
  <c r="BA21" i="75"/>
  <c r="BC21" i="75" s="1"/>
  <c r="AC40" i="75"/>
  <c r="BA40" i="75"/>
  <c r="BC10" i="75"/>
  <c r="BC40" i="75" s="1"/>
  <c r="AG40" i="75"/>
  <c r="AW10" i="75"/>
  <c r="H15" i="37"/>
  <c r="H14" i="37"/>
  <c r="H13" i="37"/>
  <c r="K15" i="37"/>
  <c r="H15" i="53"/>
  <c r="K15" i="53"/>
  <c r="H16" i="53"/>
  <c r="K16" i="53" s="1"/>
  <c r="H14" i="53"/>
  <c r="K14" i="53" s="1"/>
  <c r="H13" i="53"/>
  <c r="K13" i="53" s="1"/>
  <c r="H23" i="53"/>
  <c r="K23" i="53" s="1"/>
  <c r="H21" i="53"/>
  <c r="K21" i="53" s="1"/>
  <c r="H20" i="53"/>
  <c r="K20" i="53" s="1"/>
  <c r="H19" i="53"/>
  <c r="K19" i="53" s="1"/>
  <c r="H18" i="53"/>
  <c r="K18" i="53" s="1"/>
  <c r="K10" i="53"/>
  <c r="H25" i="53"/>
  <c r="H26" i="53" s="1"/>
  <c r="H8" i="53"/>
  <c r="K8" i="53" s="1"/>
  <c r="H7" i="53"/>
  <c r="K7" i="53" s="1"/>
  <c r="H21" i="37"/>
  <c r="H20" i="37"/>
  <c r="H19" i="37"/>
  <c r="H18" i="37"/>
  <c r="H10" i="37"/>
  <c r="H9" i="37"/>
  <c r="H25" i="37" s="1"/>
  <c r="H26" i="37" s="1"/>
  <c r="H8" i="37"/>
  <c r="H7" i="37"/>
  <c r="H20" i="68"/>
  <c r="H15" i="68"/>
  <c r="H14" i="68"/>
  <c r="H13" i="68"/>
  <c r="H12" i="68"/>
  <c r="H10" i="68"/>
  <c r="H9" i="68"/>
  <c r="H8" i="68"/>
  <c r="H7" i="68"/>
  <c r="H18" i="29"/>
  <c r="H15" i="29"/>
  <c r="H14" i="29"/>
  <c r="H13" i="29"/>
  <c r="H12" i="29"/>
  <c r="H10" i="29"/>
  <c r="H9" i="29"/>
  <c r="H8" i="29"/>
  <c r="H7" i="29"/>
  <c r="D30" i="53"/>
  <c r="C30" i="53"/>
  <c r="K29" i="53"/>
  <c r="K28" i="53"/>
  <c r="K24" i="53"/>
  <c r="K11" i="53"/>
  <c r="F3" i="53"/>
  <c r="AY10" i="75" l="1"/>
  <c r="AY40" i="75" s="1"/>
  <c r="AW40" i="75"/>
  <c r="AU44" i="75" s="1"/>
  <c r="AU42" i="75"/>
  <c r="K9" i="53"/>
  <c r="K25" i="53"/>
  <c r="D20" i="54"/>
  <c r="C20" i="54"/>
  <c r="I17" i="54"/>
  <c r="I16" i="54"/>
  <c r="F14" i="54"/>
  <c r="I14" i="54" s="1"/>
  <c r="I9" i="54"/>
  <c r="I8" i="54"/>
  <c r="I7" i="54"/>
  <c r="F3" i="54"/>
  <c r="D20" i="34"/>
  <c r="C20" i="34"/>
  <c r="I17" i="34"/>
  <c r="I16" i="34"/>
  <c r="F14" i="34"/>
  <c r="F15" i="34" s="1"/>
  <c r="I15" i="34" s="1"/>
  <c r="I9" i="34"/>
  <c r="I8" i="34"/>
  <c r="I7" i="34"/>
  <c r="F3" i="34"/>
  <c r="D20" i="69"/>
  <c r="C20" i="69"/>
  <c r="I17" i="69"/>
  <c r="I16" i="69"/>
  <c r="F14" i="69"/>
  <c r="F15" i="69" s="1"/>
  <c r="I15" i="69" s="1"/>
  <c r="I9" i="69"/>
  <c r="I8" i="69"/>
  <c r="I7" i="69"/>
  <c r="F3" i="69"/>
  <c r="F14" i="35"/>
  <c r="F15" i="35" s="1"/>
  <c r="I15" i="35" s="1"/>
  <c r="K30" i="53" l="1"/>
  <c r="G35" i="5" s="1"/>
  <c r="J35" i="5" s="1"/>
  <c r="M35" i="5" s="1"/>
  <c r="P35" i="5" s="1"/>
  <c r="S35" i="5" s="1"/>
  <c r="V35" i="5" s="1"/>
  <c r="F15" i="54"/>
  <c r="I15" i="54" s="1"/>
  <c r="I20" i="54" s="1"/>
  <c r="G36" i="5" s="1"/>
  <c r="J36" i="5" s="1"/>
  <c r="M36" i="5" s="1"/>
  <c r="P36" i="5" s="1"/>
  <c r="S36" i="5" s="1"/>
  <c r="V36" i="5" s="1"/>
  <c r="I14" i="34"/>
  <c r="I20" i="34" s="1"/>
  <c r="G28" i="5" s="1"/>
  <c r="J28" i="5" s="1"/>
  <c r="M28" i="5" s="1"/>
  <c r="P28" i="5" s="1"/>
  <c r="S28" i="5" s="1"/>
  <c r="V28" i="5" s="1"/>
  <c r="I14" i="69"/>
  <c r="I20" i="69" s="1"/>
  <c r="G20" i="5" s="1"/>
  <c r="J20" i="5" s="1"/>
  <c r="M20" i="5" s="1"/>
  <c r="P20" i="5" s="1"/>
  <c r="S20" i="5" s="1"/>
  <c r="V20" i="5" s="1"/>
  <c r="I14" i="35"/>
  <c r="D9" i="71" l="1"/>
  <c r="C9" i="71"/>
  <c r="H8" i="71"/>
  <c r="H7" i="71"/>
  <c r="H9" i="71" s="1"/>
  <c r="G22" i="5" s="1"/>
  <c r="E3" i="71"/>
  <c r="D12" i="70"/>
  <c r="C12" i="70"/>
  <c r="I10" i="70"/>
  <c r="I9" i="70"/>
  <c r="I8" i="70"/>
  <c r="F3" i="70"/>
  <c r="D26" i="68"/>
  <c r="C26" i="68"/>
  <c r="K22" i="68"/>
  <c r="K21" i="68"/>
  <c r="K20" i="68"/>
  <c r="K18" i="68"/>
  <c r="K15" i="68"/>
  <c r="K14" i="68"/>
  <c r="K13" i="68"/>
  <c r="K12" i="68"/>
  <c r="K10" i="68"/>
  <c r="K9" i="68"/>
  <c r="K8" i="68"/>
  <c r="F3" i="68"/>
  <c r="I12" i="70" l="1"/>
  <c r="G21" i="5" s="1"/>
  <c r="K7" i="68"/>
  <c r="H16" i="37"/>
  <c r="H16" i="29" l="1"/>
  <c r="H16" i="68" l="1"/>
  <c r="H20" i="29"/>
  <c r="H24" i="29"/>
  <c r="H25" i="29" s="1"/>
  <c r="H24" i="68" l="1"/>
  <c r="K16" i="68"/>
  <c r="H25" i="68" l="1"/>
  <c r="K25" i="68" s="1"/>
  <c r="K24" i="68"/>
  <c r="K26" i="68" s="1"/>
  <c r="G19" i="5" s="1"/>
  <c r="J19" i="5" s="1"/>
  <c r="M19" i="5" s="1"/>
  <c r="P19" i="5" s="1"/>
  <c r="S19" i="5" s="1"/>
  <c r="V19" i="5" s="1"/>
  <c r="D40" i="5" l="1"/>
  <c r="D24" i="5"/>
  <c r="D16" i="5"/>
  <c r="J21" i="5"/>
  <c r="G24" i="5" l="1"/>
  <c r="P21" i="5"/>
  <c r="S21" i="5" s="1"/>
  <c r="V21" i="5" s="1"/>
  <c r="M21" i="5"/>
  <c r="J22" i="5"/>
  <c r="J24" i="5" s="1"/>
  <c r="P22" i="5" l="1"/>
  <c r="S22" i="5" s="1"/>
  <c r="V22" i="5" s="1"/>
  <c r="M22" i="5"/>
  <c r="M24" i="5" s="1"/>
  <c r="K28" i="37"/>
  <c r="P24" i="5" l="1"/>
  <c r="K29" i="37"/>
  <c r="S24" i="5" l="1"/>
  <c r="V24" i="5"/>
  <c r="K16" i="37"/>
  <c r="H8" i="47"/>
  <c r="H7" i="47"/>
  <c r="I9" i="35"/>
  <c r="K18" i="29"/>
  <c r="P50" i="5" l="1"/>
  <c r="K20" i="37" l="1"/>
  <c r="K21" i="37"/>
  <c r="K13" i="37"/>
  <c r="K14" i="37"/>
  <c r="K11" i="37"/>
  <c r="K8" i="29" l="1"/>
  <c r="K24" i="29" l="1"/>
  <c r="K25" i="29"/>
  <c r="K10" i="37" l="1"/>
  <c r="K9" i="37"/>
  <c r="K8" i="37"/>
  <c r="K7" i="37"/>
  <c r="K25" i="37" l="1"/>
  <c r="D48" i="56"/>
  <c r="C48" i="56"/>
  <c r="D48" i="52"/>
  <c r="C48" i="52"/>
  <c r="D11" i="55"/>
  <c r="C11" i="55"/>
  <c r="D11" i="39"/>
  <c r="C11" i="39"/>
  <c r="D30" i="37"/>
  <c r="C30" i="37"/>
  <c r="D9" i="47"/>
  <c r="C9" i="47"/>
  <c r="D12" i="38"/>
  <c r="C12" i="38"/>
  <c r="D20" i="35"/>
  <c r="C20" i="35"/>
  <c r="D26" i="29"/>
  <c r="C26" i="29"/>
  <c r="K16" i="29"/>
  <c r="K15" i="29"/>
  <c r="K14" i="29"/>
  <c r="K13" i="29"/>
  <c r="K12" i="29"/>
  <c r="K10" i="29"/>
  <c r="K9" i="29"/>
  <c r="K7" i="29"/>
  <c r="K26" i="29" s="1"/>
  <c r="K24" i="37"/>
  <c r="K20" i="29"/>
  <c r="K21" i="29"/>
  <c r="K22" i="29"/>
  <c r="H47" i="56"/>
  <c r="H46" i="56"/>
  <c r="H44" i="56"/>
  <c r="H43" i="56"/>
  <c r="H42" i="56"/>
  <c r="H41" i="56"/>
  <c r="H40" i="56"/>
  <c r="H39" i="56"/>
  <c r="H38" i="56"/>
  <c r="H37" i="56"/>
  <c r="H36" i="56"/>
  <c r="H35" i="56"/>
  <c r="H34" i="56"/>
  <c r="H33" i="56"/>
  <c r="H32" i="56"/>
  <c r="H31" i="56"/>
  <c r="H30" i="56"/>
  <c r="H29" i="56"/>
  <c r="H28" i="56"/>
  <c r="H27" i="56"/>
  <c r="H26" i="56"/>
  <c r="H25" i="56"/>
  <c r="H24" i="56"/>
  <c r="H23" i="56"/>
  <c r="H21" i="56"/>
  <c r="H20" i="56"/>
  <c r="H19" i="56"/>
  <c r="H18" i="56"/>
  <c r="H17" i="56"/>
  <c r="H16" i="56"/>
  <c r="H15" i="56"/>
  <c r="H14" i="56"/>
  <c r="H13" i="56"/>
  <c r="H12" i="56"/>
  <c r="H11" i="56"/>
  <c r="H10" i="56"/>
  <c r="H9" i="56"/>
  <c r="H8" i="56"/>
  <c r="H7" i="56"/>
  <c r="E3" i="56"/>
  <c r="I10" i="55"/>
  <c r="I9" i="55"/>
  <c r="I8" i="55"/>
  <c r="F3" i="55"/>
  <c r="K23" i="37"/>
  <c r="I11" i="55" l="1"/>
  <c r="G37" i="5" s="1"/>
  <c r="G11" i="5"/>
  <c r="J11" i="5" s="1"/>
  <c r="M11" i="5" s="1"/>
  <c r="P11" i="5" s="1"/>
  <c r="S11" i="5" s="1"/>
  <c r="V11" i="5" s="1"/>
  <c r="H48" i="56"/>
  <c r="G38" i="5" s="1"/>
  <c r="J38" i="5" l="1"/>
  <c r="P38" i="5" s="1"/>
  <c r="S38" i="5" s="1"/>
  <c r="V38" i="5" s="1"/>
  <c r="J37" i="5"/>
  <c r="P37" i="5" s="1"/>
  <c r="S37" i="5" s="1"/>
  <c r="V37" i="5" s="1"/>
  <c r="M38" i="5" l="1"/>
  <c r="M37" i="5"/>
  <c r="P52" i="5" l="1"/>
  <c r="H47" i="52"/>
  <c r="H46" i="52"/>
  <c r="H44" i="52"/>
  <c r="H43" i="52"/>
  <c r="H42" i="52"/>
  <c r="H41" i="52"/>
  <c r="H40" i="52"/>
  <c r="H39" i="52"/>
  <c r="H38" i="52"/>
  <c r="H37" i="52"/>
  <c r="H36" i="52"/>
  <c r="H35" i="52"/>
  <c r="H34" i="52"/>
  <c r="H33" i="52"/>
  <c r="H32" i="52"/>
  <c r="H31" i="52"/>
  <c r="H30" i="52"/>
  <c r="H29" i="52"/>
  <c r="H28" i="52"/>
  <c r="H27" i="52"/>
  <c r="H26" i="52"/>
  <c r="H25" i="52"/>
  <c r="H24" i="52"/>
  <c r="H23" i="52"/>
  <c r="H21" i="52"/>
  <c r="H20" i="52"/>
  <c r="H19" i="52"/>
  <c r="H18" i="52"/>
  <c r="H17" i="52"/>
  <c r="H16" i="52"/>
  <c r="H15" i="52"/>
  <c r="H14" i="52"/>
  <c r="H13" i="52"/>
  <c r="H12" i="52"/>
  <c r="H11" i="52"/>
  <c r="H10" i="52"/>
  <c r="H9" i="52"/>
  <c r="H8" i="52"/>
  <c r="H7" i="52"/>
  <c r="H48" i="52" s="1"/>
  <c r="G30" i="5" s="1"/>
  <c r="K19" i="37" l="1"/>
  <c r="K18" i="37"/>
  <c r="I10" i="39"/>
  <c r="I9" i="39"/>
  <c r="I8" i="39"/>
  <c r="E3" i="52"/>
  <c r="I10" i="38"/>
  <c r="I9" i="38"/>
  <c r="I8" i="38"/>
  <c r="I17" i="35"/>
  <c r="I16" i="35"/>
  <c r="I11" i="39" l="1"/>
  <c r="G29" i="5" s="1"/>
  <c r="K30" i="37"/>
  <c r="G27" i="5" s="1"/>
  <c r="J27" i="5" s="1"/>
  <c r="M27" i="5" s="1"/>
  <c r="P27" i="5" s="1"/>
  <c r="S27" i="5" s="1"/>
  <c r="V27" i="5" s="1"/>
  <c r="I12" i="38"/>
  <c r="G13" i="5" s="1"/>
  <c r="J30" i="5"/>
  <c r="M30" i="5" l="1"/>
  <c r="P30" i="5"/>
  <c r="S30" i="5" s="1"/>
  <c r="V30" i="5" s="1"/>
  <c r="F3" i="39"/>
  <c r="F3" i="37"/>
  <c r="J29" i="5" l="1"/>
  <c r="M29" i="5" l="1"/>
  <c r="P29" i="5"/>
  <c r="S29" i="5" s="1"/>
  <c r="V29" i="5" s="1"/>
  <c r="E3" i="47" l="1"/>
  <c r="F3" i="38"/>
  <c r="F3" i="35" l="1"/>
  <c r="F3" i="29"/>
  <c r="H9" i="47" l="1"/>
  <c r="G14" i="5" s="1"/>
  <c r="J14" i="5" s="1"/>
  <c r="P14" i="5" l="1"/>
  <c r="S14" i="5" s="1"/>
  <c r="V14" i="5" s="1"/>
  <c r="M14" i="5"/>
  <c r="I8" i="35"/>
  <c r="I7" i="35"/>
  <c r="I20" i="35" l="1"/>
  <c r="G12" i="5" l="1"/>
  <c r="J12" i="5" s="1"/>
  <c r="M12" i="5" s="1"/>
  <c r="P12" i="5" s="1"/>
  <c r="S12" i="5" s="1"/>
  <c r="V12" i="5" s="1"/>
  <c r="J13" i="5"/>
  <c r="P13" i="5" s="1"/>
  <c r="S13" i="5" s="1"/>
  <c r="V13" i="5" s="1"/>
  <c r="M13" i="5" l="1"/>
  <c r="M16" i="5" s="1"/>
  <c r="M44" i="5" s="1"/>
  <c r="V16" i="5"/>
  <c r="V44" i="5" s="1"/>
  <c r="G16" i="5"/>
  <c r="G46" i="5" l="1"/>
  <c r="P51" i="5"/>
  <c r="J16" i="5"/>
  <c r="J44" i="5" s="1"/>
  <c r="P16" i="5" l="1"/>
  <c r="P44" i="5" s="1"/>
  <c r="G47" i="5"/>
  <c r="S16" i="5" l="1"/>
  <c r="S44" i="5" s="1"/>
  <c r="P49" i="5" l="1"/>
</calcChain>
</file>

<file path=xl/sharedStrings.xml><?xml version="1.0" encoding="utf-8"?>
<sst xmlns="http://schemas.openxmlformats.org/spreadsheetml/2006/main" count="1770" uniqueCount="635">
  <si>
    <t xml:space="preserve">Pos Nr. </t>
  </si>
  <si>
    <t>Beschreibung</t>
  </si>
  <si>
    <t>2.1.1.</t>
  </si>
  <si>
    <t>2.1.2.</t>
  </si>
  <si>
    <t>2.1.3.</t>
  </si>
  <si>
    <t>2.1.4.</t>
  </si>
  <si>
    <t>2.1.5.</t>
  </si>
  <si>
    <t>Preise für 
den Zeitraum:</t>
  </si>
  <si>
    <t>Summe incl. Mehrwertsteuer</t>
  </si>
  <si>
    <t>Summe ohne Mehrwertsteuer</t>
  </si>
  <si>
    <t>Hinweise:</t>
  </si>
  <si>
    <t>Einheits-
preis 
[ € ]</t>
  </si>
  <si>
    <t>Gesamt-
preis
[ € ]</t>
  </si>
  <si>
    <t>Einheit</t>
  </si>
  <si>
    <t>Stück</t>
  </si>
  <si>
    <t>Anzahl</t>
  </si>
  <si>
    <t>Stunden</t>
  </si>
  <si>
    <t>Zuschlag nach 18 Uhr</t>
  </si>
  <si>
    <t>Samstagszuschlag</t>
  </si>
  <si>
    <t>Sonntagszuschlag</t>
  </si>
  <si>
    <t>Zuschlag für Arbeiten an Samstagen die vorhergehenden Stundenverrechnungssätze</t>
  </si>
  <si>
    <t>Bezeichnung der Position</t>
  </si>
  <si>
    <t>Mehrwertsteuer  19 %</t>
  </si>
  <si>
    <t>Zuschlag für Arbeiten an Sonn- und Feiertagen die vorhergehenden Stundenverrechnungssätze</t>
  </si>
  <si>
    <t>Zuschlag für Arbeiten von 18:00 Uhr bis 07:00 Uhr für die vorhergehenden Stundenverrechnungssätze</t>
  </si>
  <si>
    <t>Los 1</t>
  </si>
  <si>
    <t>Los 2</t>
  </si>
  <si>
    <t>Los 3</t>
  </si>
  <si>
    <t>Name des Anbieters:</t>
  </si>
  <si>
    <t>Los  1</t>
  </si>
  <si>
    <t xml:space="preserve">Für die nachfolgenden Positionen sind die Einheitspreise je Position einzutragen.
Die Vorgaben der Leistungsbeschreibung sind entsprechend zu berücksichtigen.
Die Abrechnung erfolgt auf Nachweis nach tatsächlichem Aufwand
Als Nachweis dienen die vorgelegen Arbeitsberichte pro Tür / Tor.
</t>
  </si>
  <si>
    <t>Leistung</t>
  </si>
  <si>
    <t xml:space="preserve">Für die nachfolgenden Positionen sind die Einheitspreise je Position einzutragen.
Die Vorgaben der Leistungsbeschreibung sind entsprechend zu berücksichtigen.
Die Abrechnung erfolgt auf Nachweis, der tatsächlich gewarteten / geprüften Türen.
Als Nachweis dienen die vorgelegen Protokolle pro Tür / Tor / Fenster / Kuppel.
</t>
  </si>
  <si>
    <t>Turnus</t>
  </si>
  <si>
    <t xml:space="preserve"> x pro Jahr</t>
  </si>
  <si>
    <t>Einheitspreis
pro Turnus
[ € ]</t>
  </si>
  <si>
    <t>(= Turnus * Anzahl * EP)</t>
  </si>
  <si>
    <t>Stundensatz
Techniker</t>
  </si>
  <si>
    <t>(= Anzahl * EP)</t>
  </si>
  <si>
    <t>%</t>
  </si>
  <si>
    <t>Zahlenwert von 0 bis 200
ist einzutragen</t>
  </si>
  <si>
    <t>Materialzuschlag</t>
  </si>
  <si>
    <t>1.2.1.</t>
  </si>
  <si>
    <t>1.1.1.</t>
  </si>
  <si>
    <t>1.1.2.</t>
  </si>
  <si>
    <t>1.1.3.</t>
  </si>
  <si>
    <t>1.1.4.</t>
  </si>
  <si>
    <t>1.1.5.</t>
  </si>
  <si>
    <t>1.2.2.</t>
  </si>
  <si>
    <t>1.2.3.</t>
  </si>
  <si>
    <t>1.2.4.</t>
  </si>
  <si>
    <t>1.2.5.</t>
  </si>
  <si>
    <t>1.2.6.</t>
  </si>
  <si>
    <t>1.2.7.</t>
  </si>
  <si>
    <t>Sonderleistung</t>
  </si>
  <si>
    <t>1.3.1.</t>
  </si>
  <si>
    <t>1.3.2.</t>
  </si>
  <si>
    <t>1.3.3.</t>
  </si>
  <si>
    <t xml:space="preserve">Für die nachfolgenden Positionen sind die Einheitspreise je Position einzutragen.
Die Vorgaben der Leistungsbeschreibung sind entsprechend zu berücksichtigen.
Die Abrechnung erfolgt auf Nachweis nach tatsächlichem Aufwand
Als Nachweis dienen die vorgelegen Arbeitsberichte / Unterlagen
</t>
  </si>
  <si>
    <t>1.2.8.</t>
  </si>
  <si>
    <t>Materialwert  bis 1.000 Euro (ohne MWSt)</t>
  </si>
  <si>
    <t>Materialwert  von 1.001 bis 5.000 Euro (ohne MWSt)</t>
  </si>
  <si>
    <t>Materialwert  von 5.001 bis 10.000 Euro (ohne MWSt)</t>
  </si>
  <si>
    <t>Zahlenwert von 0 bis 100
ist einzutragen</t>
  </si>
  <si>
    <t>Los  2</t>
  </si>
  <si>
    <t>3.2.1.</t>
  </si>
  <si>
    <t>3.2.2.</t>
  </si>
  <si>
    <t>3.2.3.</t>
  </si>
  <si>
    <t>3.2.4.</t>
  </si>
  <si>
    <t>3.2.5.</t>
  </si>
  <si>
    <t>3.2.6.</t>
  </si>
  <si>
    <t>3.2.7.</t>
  </si>
  <si>
    <t>3.2.8.</t>
  </si>
  <si>
    <t>3.3.1.</t>
  </si>
  <si>
    <t>3.3.2.</t>
  </si>
  <si>
    <t>3.3.3.</t>
  </si>
  <si>
    <t>3.3.4.</t>
  </si>
  <si>
    <t>Prüfbuch</t>
  </si>
  <si>
    <t>Expresslieferung</t>
  </si>
  <si>
    <t>Die Vorgaben in der Leistungsbeschreibung sind bei der Kalkulation zu berücksichtigen!</t>
  </si>
  <si>
    <t>Produkte vom Hersteller Dorma</t>
  </si>
  <si>
    <t>Dorma Türschließer</t>
  </si>
  <si>
    <t>TS 92 mit easy Open Technologie Gleitschienentürschließer für Standardtüren, Türbreite: 1100mm, für barrierefreie Türen nach DIN 18040 Bandseitig</t>
  </si>
  <si>
    <t xml:space="preserve">TS 92 mit easy Open Technologie Gleitschienentürschließer für Standardtüren, Türbreite: 1100mm, für barrierefreie Türen nach DIN 18040, Bandgegenseitig </t>
  </si>
  <si>
    <t>TS 93 mit easy Open Technologie Gleitschienentürschließer für Standardtüren, Türbreite: 1600mm, für Brandschutztüren, integrierte Schließverzögerung einstellbar, nutzbar für Elektromechanische Feststellung sowie integrierte Rauchmelder, Bandseitig</t>
  </si>
  <si>
    <t xml:space="preserve">Dorma Türschließer </t>
  </si>
  <si>
    <t>TS 93 mit easy Open Technologie Gleitschienentürschließer für Standardtüren, Türbreite: 1600mm, für Brandschutztüren, integrierte Schließverzögerung einstellbar, nutzbar für Elektromechanische Feststellung sowie integrierte Rauchmelder, Bandgegenseitig</t>
  </si>
  <si>
    <t>DORMA Montageplatten</t>
  </si>
  <si>
    <t>für Gleitschiene passend zu Türschließer  Dorma TS 92</t>
  </si>
  <si>
    <t>DORMA Rasterfeststellung</t>
  </si>
  <si>
    <t>passend zu  Türschließer Dorma TS 92</t>
  </si>
  <si>
    <t xml:space="preserve">DORMA Sturzfutterwinkel </t>
  </si>
  <si>
    <t>für Gleitschiene passend zu Türschließer Dorma TS 92</t>
  </si>
  <si>
    <t>DORMA Sturzfutterwinkel</t>
  </si>
  <si>
    <t>für Montageplatte für Schließer Dorma TS 92</t>
  </si>
  <si>
    <t xml:space="preserve">DORMA Rastfeststellung </t>
  </si>
  <si>
    <t>für Gleitschiene Dorma TS 93</t>
  </si>
  <si>
    <t>DORMA Montageplatte</t>
  </si>
  <si>
    <t>für Gleitschiene (Schmal/Breit) Dorma TS 93</t>
  </si>
  <si>
    <t>für Schließer Dorma TS 93</t>
  </si>
  <si>
    <t xml:space="preserve">DORMA Schließfolgeregelung </t>
  </si>
  <si>
    <t>Dorma TS 93 GSR (mechanische Schließfolge) Bandseitig (B)</t>
  </si>
  <si>
    <t>Dorma TS 93 GSR (mechanische Schließfolge) Bandgegenseitig (G)</t>
  </si>
  <si>
    <t>Produkte vom Hersteller GEZE</t>
  </si>
  <si>
    <t>GEZE TS 3000 V</t>
  </si>
  <si>
    <t>Obentürschließer bandseitig</t>
  </si>
  <si>
    <t xml:space="preserve">GEZE TS 3000 v </t>
  </si>
  <si>
    <t>Obentürschließer bandgegenseitig</t>
  </si>
  <si>
    <t>GEZE Montageplatte</t>
  </si>
  <si>
    <t>für TS 3000 silber</t>
  </si>
  <si>
    <t xml:space="preserve">GEZE Gleitschiene </t>
  </si>
  <si>
    <t>für TS 3000 V &amp; TS 5000 bandseitig</t>
  </si>
  <si>
    <t>GEZE Gleitschiene</t>
  </si>
  <si>
    <t>für TS 3000 V &amp; TS 5000 bandgegenseitig</t>
  </si>
  <si>
    <t xml:space="preserve">GEZE Montageplatte </t>
  </si>
  <si>
    <t>für TS 5000 silber</t>
  </si>
  <si>
    <t>GEZE TS 5000</t>
  </si>
  <si>
    <t>GEZE Feststelleinheit in Gleitschiene</t>
  </si>
  <si>
    <t>für TS 3000 V &amp; TS 5000</t>
  </si>
  <si>
    <t xml:space="preserve">GEZE Sturzfutterwinkel </t>
  </si>
  <si>
    <t>für Gleitschiene GEZE TS 5000 L</t>
  </si>
  <si>
    <t>GEZE Sturzfutterwinkel
für TS 4000 / TS 5000</t>
  </si>
  <si>
    <t>Türschließer (silber)</t>
  </si>
  <si>
    <t>GEZE Montageplatte-Gleitschiene
 TS 3000 / TS 5000</t>
  </si>
  <si>
    <t>für Standard</t>
  </si>
  <si>
    <t>T-Stop TS 3000 / TS 5000 L/R verwendbar, bandseitig</t>
  </si>
  <si>
    <t>T-Stop TS 3000 / TS 5000 L/R verwendbar, bandgegenseitig</t>
  </si>
  <si>
    <t xml:space="preserve">GEZE TS 5000 </t>
  </si>
  <si>
    <t>ISM (mit integrierter Schließfolgeregelung) bandseitig</t>
  </si>
  <si>
    <t>ISM (mit integrierter Schließfolgeregelung) bandgegenseitig</t>
  </si>
  <si>
    <t xml:space="preserve">GEZE ISM-Gleitschiene </t>
  </si>
  <si>
    <t xml:space="preserve">TS 5000 silber bandseitig </t>
  </si>
  <si>
    <t xml:space="preserve">TS 5000 silber bandgegenseitig </t>
  </si>
  <si>
    <t>GEZE Sturzfutterwinkel</t>
  </si>
  <si>
    <t>Gleitschiene BG für ISM-BG- VPK Gleitschiene</t>
  </si>
  <si>
    <t>1.4.1.</t>
  </si>
  <si>
    <t>1.4.2.</t>
  </si>
  <si>
    <t>Wartung und Prüfung einer Fluchtwegsteuerung, die an einer best. Türe / Tore montiert ist</t>
  </si>
  <si>
    <t>Fluchtwegsteuerung
(KG334/344)</t>
  </si>
  <si>
    <t>Datum, Firmenstempel, rechtsverbindliche Unterschrift des Bieters, Klarname,</t>
  </si>
  <si>
    <t>Zuschlag auf Ersatzteile, die vom AN geliefert und montiert werden, 
gem. Leistungsbeschreibung (open Book Kalkulation)
Die Jahressummen für den Materialeinkauf sind auf Basis der aktuellen Ist - Werte 
für die zukünftigen Jahre geschätzt</t>
  </si>
  <si>
    <t xml:space="preserve">  Vom Anbieter zu befüllende Felder sind farbig gelb hinterlegt und sind gem. Vorgabe auszufüllen
  alle weiteren Zellen sind für Eingaben gesperrt</t>
  </si>
  <si>
    <t xml:space="preserve">  Vom Anbieter zu befüllende Felder sind farbig gelb hinterlegt und sind gem. Vorgabe auszufüllen
  Alle weiteren Zellen sind für Eingaben gesperrt</t>
  </si>
  <si>
    <t>geschätzte Jahres-
summe</t>
  </si>
  <si>
    <t>zzgl. MWSt.</t>
  </si>
  <si>
    <t>Preise für den Zeitraum:</t>
  </si>
  <si>
    <t xml:space="preserve">Für die nachfolgenden Positionen sind die Einheitspreise je Position einzutragen.
Die Vorgaben der Leistungsbeschreibung sind entsprechend zu berücksichtigen.
Die Abrechnung erfolgt auf Nachweis, der tatsächlich gewarteten / geprüften Türen.
Als Nachweis dienen die vorgelegen, elektronischen Protokolle pro Tür
</t>
  </si>
  <si>
    <t>1.3.4.</t>
  </si>
  <si>
    <t>Titel 4:  Ersatzteile</t>
  </si>
  <si>
    <t>Titel 3:  Materialzuschlag für nicht gelistete Ersatzteile</t>
  </si>
  <si>
    <t>3.4.1.</t>
  </si>
  <si>
    <t>3.4.2.</t>
  </si>
  <si>
    <t>3.4.3.</t>
  </si>
  <si>
    <t>3.4.4.</t>
  </si>
  <si>
    <t>3.4.5.</t>
  </si>
  <si>
    <t>3.4.6.</t>
  </si>
  <si>
    <t>3.4.7.</t>
  </si>
  <si>
    <t>3.4.8.</t>
  </si>
  <si>
    <t>3.4.9.</t>
  </si>
  <si>
    <t>3.4.10.</t>
  </si>
  <si>
    <t>3.4.11.</t>
  </si>
  <si>
    <t>3.4.12.</t>
  </si>
  <si>
    <t>3.4.13.</t>
  </si>
  <si>
    <t>3.4.14.</t>
  </si>
  <si>
    <t>3.4.15.</t>
  </si>
  <si>
    <t>3.4.16.</t>
  </si>
  <si>
    <t>3.4.17.</t>
  </si>
  <si>
    <t>3.4.18.</t>
  </si>
  <si>
    <t>3.4.19.</t>
  </si>
  <si>
    <t>Titel 3: Materialzuschlag nicht gelistete Ersatzteile</t>
  </si>
  <si>
    <t>Tür Nr.: (Barcode)</t>
  </si>
  <si>
    <r>
      <rPr>
        <b/>
        <sz val="8"/>
        <rFont val="Calibri"/>
        <family val="2"/>
      </rPr>
      <t>Gebäude/ Trakt:</t>
    </r>
  </si>
  <si>
    <t>Betreiber</t>
  </si>
  <si>
    <t>Folgende Serviceleistungen wurden erbracht:</t>
  </si>
  <si>
    <t>X</t>
  </si>
  <si>
    <t>Betriebszustand</t>
  </si>
  <si>
    <t>Betriebszustand in Ordnung
Schutzziel wird erfüllt</t>
  </si>
  <si>
    <t>Betriebszustand nicht in Ordnung
Instandsetzung erforderlich</t>
  </si>
  <si>
    <t>Bestätigung der Wirksamkeit und Betriebssicherheit durch den Sachkundigen gem. SPrüfV für:
Feuerschutzabschlüsse, automatische Schiebetüren in Rettungswegen, Türen mit elektrischen Verriegelungen in Rettungswegen</t>
  </si>
  <si>
    <t>Nächster Wartungs- und Prüftermin</t>
  </si>
  <si>
    <r>
      <t>Bemerkung/en:</t>
    </r>
    <r>
      <rPr>
        <b/>
        <sz val="9"/>
        <rFont val="Calibri"/>
        <family val="2"/>
      </rPr>
      <t xml:space="preserve">    </t>
    </r>
  </si>
  <si>
    <t>Feststellungen sind hier im Freitext einzutragen, z.B. ergänzende Informationen zu Mängeln und erforderlichen / erfolgten Instandsetzungen / dringender Handlungsbedarf usw.</t>
  </si>
  <si>
    <t>für den Auftraggeber</t>
  </si>
  <si>
    <t>Inspektion / Sichtkontrolle / Funktionsprüfung</t>
  </si>
  <si>
    <t>Anlagen Kennschlüssel</t>
  </si>
  <si>
    <t>Die Türnummer gem. vorh. Barcode Label und der übergebenen Erfassung der Türen ist hier vom Servicepartner einzutragen</t>
  </si>
  <si>
    <t>Inspektion,
Wartung und 
SK - Pfg. gem. 
Leistungsverz.</t>
  </si>
  <si>
    <t xml:space="preserve">handbetätigte handbetätigte Dreh-, Schiebe-, Rundschiebe-, Flügeltüre, 
ohne eine Auslösung/Feststelleinrichtung, 
innerhalb und außerhalb von Flucht- und Rettungswegen, 
mit mechanischem Obentürschließer
eine einflügelige Türe wird als ein Stück gezählt.
</t>
  </si>
  <si>
    <t xml:space="preserve">handbetätigte handbetätigte Dreh-, Schiebe-, Rundschiebe-, Flügeltüre, 
ohne eine Auslösung/Feststelleinrichtung, 
innerhalb und außerhalb von Flucht- und Rettungswegen, 
mit mechanischem Obentürschließer
eine zweiflügelige Türe wird als ein Stück gezählt.
</t>
  </si>
  <si>
    <t xml:space="preserve">Tür handbetätigt - einflügelig
ohne Anforderung BS/RD
(Dreh-, Schiebetüre) 
(KG 344) </t>
  </si>
  <si>
    <t xml:space="preserve">Tür handbetätigt - zweiflügelig
ohne Anforderung BS/RD
(Dreh-, Schiebetüre) 
(KG 344) </t>
  </si>
  <si>
    <t xml:space="preserve">handbetätigte Brand-/Rauchschutztüren/-abschlüsse 
mit einer Auslösung/Feststelleinrichtung, 
innerhalb und außerhalb von Flucht- und Rettungswegen, 
mit mechanischem Obentürschließer
eine zweiflügelige Brandschutztür wird als ein Stück gezählt.
</t>
  </si>
  <si>
    <t xml:space="preserve">handbetätigte Brand-/Rauchschutztüren/-abschlüsse 
mit einer Auslösung/Feststelleinrichtung, 
innerhalb und außerhalb von Flucht- und Rettungswegen, 
mit mechanischem Obentürschließer
eine einflügelige Brandschutztür wird als ein Stück gezählt.
</t>
  </si>
  <si>
    <t>Produkte vom Hersteller Dormakaba</t>
  </si>
  <si>
    <t>Dorma TS 93 GSR-EMR 2 (mechanische Schließfolgeregelung)
Feststellung in beiden Flügeln, integrierte Rauchmelderzentrale</t>
  </si>
  <si>
    <t>TS 5000 R-ISM, Gleitschienentürsystem für zweifl. Türen mit Schließfolgereg. und Rauchschalter</t>
  </si>
  <si>
    <t>GEZE TS 4000</t>
  </si>
  <si>
    <t>Grundkörper für Gestängetürschließter</t>
  </si>
  <si>
    <t>Gestänge für für TS 4000 Grundkörper</t>
  </si>
  <si>
    <t>Produkte vom weiteren Herstellern</t>
  </si>
  <si>
    <t xml:space="preserve">optischer Rauchschalter ORS 142 </t>
  </si>
  <si>
    <t>Hekatron ORS</t>
  </si>
  <si>
    <t>Hekatron TDS</t>
  </si>
  <si>
    <t>Thermo-Differenzial-Schalter TDS 247</t>
  </si>
  <si>
    <t>3.4.20.</t>
  </si>
  <si>
    <t>3.4.21.</t>
  </si>
  <si>
    <t>3.4.22.</t>
  </si>
  <si>
    <t>3.4.23.</t>
  </si>
  <si>
    <t>3.4.24.</t>
  </si>
  <si>
    <t>3.4.25.</t>
  </si>
  <si>
    <t>3.4.26.</t>
  </si>
  <si>
    <t>3.4.27.</t>
  </si>
  <si>
    <t>3.4.28.</t>
  </si>
  <si>
    <t>3.4.29.</t>
  </si>
  <si>
    <t>Los 4</t>
  </si>
  <si>
    <t xml:space="preserve"> Zusammenstellung der Summen je Los über die vorgesehene Gesamtlaufzeit</t>
  </si>
  <si>
    <t>Verlängerungs-
Option</t>
  </si>
  <si>
    <t>Titel 1:  Wartung und Prüfung - Türen und Tore mit kraftbetätigten Antrieb</t>
  </si>
  <si>
    <t>Wartung und Prüfung einer Fluchtwegsteuerung, die an einer best. Türe / Tore montiert ist
(die Türe wird über den EP der Türe abgerechnet, die Fluchtwegsteuerung über den EP der Fluchtwegsteuerung)</t>
  </si>
  <si>
    <t>1.1.6.</t>
  </si>
  <si>
    <t>1.1.7.</t>
  </si>
  <si>
    <t>1.1.8.</t>
  </si>
  <si>
    <t>1.1.9.</t>
  </si>
  <si>
    <t>1.1.10.</t>
  </si>
  <si>
    <t>1.1.11.</t>
  </si>
  <si>
    <t>1.1.12.</t>
  </si>
  <si>
    <t>1.1.13.</t>
  </si>
  <si>
    <t>Summe</t>
  </si>
  <si>
    <t>Titel 2:  Instandsetzungen - Stundenverrechnungssätze an Türen und Toren mit kraftbetätigten Antrieb</t>
  </si>
  <si>
    <t xml:space="preserve">Materialwert  bis 1.000 Euro (ohne MWSt) </t>
  </si>
  <si>
    <t>2.1.6.</t>
  </si>
  <si>
    <t>2.1.7.</t>
  </si>
  <si>
    <t>2.1.8.</t>
  </si>
  <si>
    <t>2.1.9.</t>
  </si>
  <si>
    <t>vor Ort Prüfung von Tür und Fest- stelleinrichtung</t>
  </si>
  <si>
    <t>Los  4</t>
  </si>
  <si>
    <t>DGUV V3</t>
  </si>
  <si>
    <t>DGUV V3 Prüfung
Feststellanlage</t>
  </si>
  <si>
    <t>DGUV V3 Prüfung
elektrischer Türantrieb</t>
  </si>
  <si>
    <t>eine Prüfung 
in vier 
Jahren</t>
  </si>
  <si>
    <t>Psch</t>
  </si>
  <si>
    <t>Datum der Prüfung ist hier einzutragen</t>
  </si>
  <si>
    <t>Inspektion Feststellanlage
  12 mal pro Jahr</t>
  </si>
  <si>
    <r>
      <t xml:space="preserve">Inspektion / Kontrolle der Funktion der Tür / Toranlagen und Feststellanlage incl. schriftliche Dokumentation der Prüfung vor Ort, nur bei Türen und Toren mit Feststelleinrichtung
</t>
    </r>
    <r>
      <rPr>
        <b/>
        <sz val="10"/>
        <color theme="1"/>
        <rFont val="Arial"/>
        <family val="2"/>
      </rPr>
      <t>Es ist ein EP pro Türe und Jahr einzutragen, d.h. für zwöl Inspektionen pro Türe</t>
    </r>
    <r>
      <rPr>
        <sz val="10"/>
        <color theme="1"/>
        <rFont val="Arial"/>
        <family val="2"/>
      </rPr>
      <t xml:space="preserve">.
Qualifikation: eingewiesener Mitarbeiter, siehe LB Seite 22.
</t>
    </r>
  </si>
  <si>
    <t>[ Name der Fachfirma ]</t>
  </si>
  <si>
    <t>Gebäude-Nummer</t>
  </si>
  <si>
    <t>Geschoss - Ebene</t>
  </si>
  <si>
    <t>Raum - Nummer</t>
  </si>
  <si>
    <t>Bemerkung zur Raumbezeichnung</t>
  </si>
  <si>
    <t>Tür- / Anlagen-Nummer (Barcode)</t>
  </si>
  <si>
    <t>techn. Anforderung an die Tür</t>
  </si>
  <si>
    <t>Name Hersteller</t>
  </si>
  <si>
    <t>Hersteller Bezeichnung der Türe</t>
  </si>
  <si>
    <t>Serien - Nummer</t>
  </si>
  <si>
    <t>Zulassungsnummer</t>
  </si>
  <si>
    <t>Art der Türe</t>
  </si>
  <si>
    <t>Schließmittel</t>
  </si>
  <si>
    <t>Feststell - Anlage Art und Anzahl</t>
  </si>
  <si>
    <t>Anzahl und Art der Rauchmelder</t>
  </si>
  <si>
    <t>Rauchschutztüre nach DIN 18095</t>
  </si>
  <si>
    <t>Fritz</t>
  </si>
  <si>
    <t>k.A.</t>
  </si>
  <si>
    <t>26546</t>
  </si>
  <si>
    <t>230597989</t>
  </si>
  <si>
    <t>2- Flügel Drehtür</t>
  </si>
  <si>
    <t>Geze Ts 5000 IS</t>
  </si>
  <si>
    <t>-</t>
  </si>
  <si>
    <t>26523</t>
  </si>
  <si>
    <t>Brandschutztüre T 30</t>
  </si>
  <si>
    <t>HWK</t>
  </si>
  <si>
    <t>Forster-Fuego</t>
  </si>
  <si>
    <t>6678</t>
  </si>
  <si>
    <t>Z-6.14-1234</t>
  </si>
  <si>
    <t>6679</t>
  </si>
  <si>
    <t>Schörghuber</t>
  </si>
  <si>
    <t>Typ3N</t>
  </si>
  <si>
    <t>BJ 1995</t>
  </si>
  <si>
    <t>Z-6.16-1386</t>
  </si>
  <si>
    <t>1- Flügel Drehtür</t>
  </si>
  <si>
    <t>Geze Ts 5000</t>
  </si>
  <si>
    <t>Hörmann</t>
  </si>
  <si>
    <t>nicht lesbar</t>
  </si>
  <si>
    <t>Federband</t>
  </si>
  <si>
    <t>Muster Erfassung Türen</t>
  </si>
  <si>
    <t>Protokoll über die Inspektion der Feststellanlage an Türen und Toren</t>
  </si>
  <si>
    <t>Januar</t>
  </si>
  <si>
    <t>Monat</t>
  </si>
  <si>
    <t>Klarname</t>
  </si>
  <si>
    <t>Datum
der Inspekt.</t>
  </si>
  <si>
    <t>Folgende Serviceleistungen wurden erbracht:   Inspektion und Funktionsprüfung Feststellanlage gem. Leistungsbeschreibung</t>
  </si>
  <si>
    <t>Unterschrift des Mitarbeiters</t>
  </si>
  <si>
    <t>Türe / Tor mit Feststellanlage funktionsbereit und technisch in Ordnung</t>
  </si>
  <si>
    <t>Februar</t>
  </si>
  <si>
    <t>März</t>
  </si>
  <si>
    <t>April</t>
  </si>
  <si>
    <t>Mai</t>
  </si>
  <si>
    <t>Juni</t>
  </si>
  <si>
    <t>Juli</t>
  </si>
  <si>
    <t>August</t>
  </si>
  <si>
    <t>September</t>
  </si>
  <si>
    <t>Oktober</t>
  </si>
  <si>
    <t>November</t>
  </si>
  <si>
    <t>Dezember</t>
  </si>
  <si>
    <t>festgestellte Mängel</t>
  </si>
  <si>
    <t>Jahresbestätigung</t>
  </si>
  <si>
    <t>Datum, Ort, Auftragnehmer, Firmenstempel, Klarname, Unterschrift</t>
  </si>
  <si>
    <t>Zulage zur vorhergehenden Position Wartung und Prüfung
für die zusätzliche Prüfung der 230 V Antrieb der Türe nach DGUV V3 incl. Prüfplakette an der Steuerung, geplanter Turnus:  alle vier Jahre, d.h. es wird alle vier Jahre eine Prüfung durchgeführt und abgerechnet,
es ist der EP für eine Prüfung einzutragen</t>
  </si>
  <si>
    <t>Zulage zur vorhergehenden Position Wartung und Prüfung
für die zusätzliche Prüfung der 230 V Installation der Feststellanlage der Türe nach DGUV V3 incl. Prüfplakette an der Steuerung, geplanter Turnus:  alle vier Jahre d.h. es wird alle vier Jahre eine Prüfung durchgeführt und abgerechnet, es ist der EP für eine Prüfung einzutragen</t>
  </si>
  <si>
    <t>Zulage zur vorhergehenden Position Wartung und Prüfung
für die zusätzliche Prüfung der 230 V Antrieb der Türe nach DGUV V3 incl. Prüfplakette an der Steuerung, geplanter Turnus:  alle vier Jahre, d.h. es wird alle vier Jahre eine Prüfung durchgeführt und abgerechnet, es ist der EP für eine Prüfung einzutragen</t>
  </si>
  <si>
    <t xml:space="preserve">Für die nachfolgenden Positionen sind ausschließlich Komponenten für die bestehenden Anlagen gemäß nachfolgender Herstellerbezeichnung abgefragt und anzubieten, sind baulich vorhanden uns sollen bei Bedarf durch gleiche Produkte ersetzt werden (Lieferung ohne Montage - siehe Leistungsbeschreibung)
</t>
  </si>
  <si>
    <t xml:space="preserve">handbetätigte Brand-/Rauchschutztüren/-abschlüsse 
ohne Auslösung/Feststelleinrichtung, 
innerhalb und außerhalb von Flucht- und Rettungswegen, 
mit mechanischem Obentürschließer
eine einflügelige Brandschutztür wird als ein Stück gezählt.
</t>
  </si>
  <si>
    <t xml:space="preserve">handbetätigte Brand-/Rauchschutztüren/-abschlüsse
ohne einer Auslösung/Feststelleinrichtung, 
innerhalb und außerhalb von Flucht- und Rettungswegen, 
mit mechanischem Obentürschließer
eine zweiflügelige Brandschutztür wird als ein Stück gezählt.
</t>
  </si>
  <si>
    <t>4.1.1.</t>
  </si>
  <si>
    <t>4.1.2.</t>
  </si>
  <si>
    <t>4.1.3.</t>
  </si>
  <si>
    <t>4.1.4.</t>
  </si>
  <si>
    <t>4.1.5.</t>
  </si>
  <si>
    <t>4.1.6.</t>
  </si>
  <si>
    <t>4.1.7.</t>
  </si>
  <si>
    <t>4.1.8.</t>
  </si>
  <si>
    <t>4.1.9.</t>
  </si>
  <si>
    <t>4.1.10.</t>
  </si>
  <si>
    <t>4.2.1.</t>
  </si>
  <si>
    <t>4.2.2.</t>
  </si>
  <si>
    <t>4.2.3.</t>
  </si>
  <si>
    <t>4.2.4.</t>
  </si>
  <si>
    <t>4.2.5.</t>
  </si>
  <si>
    <t>4.2.6.</t>
  </si>
  <si>
    <t>4.2.7.</t>
  </si>
  <si>
    <t>4.2.8.</t>
  </si>
  <si>
    <t>4.3.1.</t>
  </si>
  <si>
    <t>4.3.2.</t>
  </si>
  <si>
    <t>4.3.3.</t>
  </si>
  <si>
    <t>4.3.4.</t>
  </si>
  <si>
    <t>4.4.1.</t>
  </si>
  <si>
    <t>4.4.2.</t>
  </si>
  <si>
    <t>4.4.3.</t>
  </si>
  <si>
    <t>4.4.4.</t>
  </si>
  <si>
    <t>4.4.5.</t>
  </si>
  <si>
    <t>4.4.6.</t>
  </si>
  <si>
    <t>4.4.7.</t>
  </si>
  <si>
    <t>4.4.8.</t>
  </si>
  <si>
    <t>4.4.9.</t>
  </si>
  <si>
    <t>4.4.10.</t>
  </si>
  <si>
    <t>4.4.11.</t>
  </si>
  <si>
    <t>4.4.12.</t>
  </si>
  <si>
    <t>4.4.13.</t>
  </si>
  <si>
    <t>4.4.14.</t>
  </si>
  <si>
    <t>4.4.15.</t>
  </si>
  <si>
    <t>4.4.16.</t>
  </si>
  <si>
    <t>4.4.17.</t>
  </si>
  <si>
    <t>4.4.18.</t>
  </si>
  <si>
    <t>4.4.19.</t>
  </si>
  <si>
    <t>4.4.20.</t>
  </si>
  <si>
    <t>4.4.21.</t>
  </si>
  <si>
    <t>4.4.22.</t>
  </si>
  <si>
    <t>4.4.23.</t>
  </si>
  <si>
    <t>4.4.24.</t>
  </si>
  <si>
    <t>4.4.25.</t>
  </si>
  <si>
    <t>4.4.26.</t>
  </si>
  <si>
    <t>4.4.27.</t>
  </si>
  <si>
    <t>4.4.28.</t>
  </si>
  <si>
    <t>4.4.29.</t>
  </si>
  <si>
    <t>Landratsamt München - Ausschreibung:  Services für Türen und Tore kreiseigene Gebäude</t>
  </si>
  <si>
    <t>Wertungs - Preis für Los 1   von 72 Monaten</t>
  </si>
  <si>
    <t>Wertungs - Preis für Los 2   von 72 Monaten</t>
  </si>
  <si>
    <t>Wertungs - Preis für Los 3   von 72 Monaten</t>
  </si>
  <si>
    <t>2.1.10.</t>
  </si>
  <si>
    <t>AKM ist hier einzutragen</t>
  </si>
  <si>
    <t>LRA München</t>
  </si>
  <si>
    <t>LRA Gebäudenummer / Gebäudebezeichnung ist hier vom Servicepartner einzutragen</t>
  </si>
  <si>
    <t>Quelle: DGUV Information 208-022</t>
  </si>
  <si>
    <t>Vom Auftragnehmer wird für sein Los ......     bestätigt:
Alle Türen und Tore gemäß der von der LRA übergebenen  Liste der Türen und Tore wurden einmal im Jahr gewartet und geprüft.
Alle Türen und Tore, welche vom AN im letzten Jahr neu aufgenommen wurden, wurden einmal im Jahr gewartet und geprüft.
Die dem AN übertragene Betreiberpflicht zur Prüfung und Wartung der Türen wurde vollständig erfüllt.
Alle Protokolle wurden dem AG zur Verfügung gestellt.</t>
  </si>
  <si>
    <t>AKS</t>
  </si>
  <si>
    <t>Gebäude-
bezeichnung incl. Bauteil</t>
  </si>
  <si>
    <t>Automatiktür kraftbetätigt 
  Dreh- und Flügeltür
  einflügelig</t>
  </si>
  <si>
    <t>kraftbetätigte Dreh- und Flügeltüren, innerhalb und außerhalb von Flucht- und Rettungswegen, 
mit und ohne brandschutz / rauchdicht Anforderung, mit und ohne Feststellanlage,
Jede kraftbetätigte Einheit ist eine Anlage. Auch dann, wenn eine Steuerung zwei Anlagen steuern kann. Inklusive der zugehörigen Steuerung, den Antriebselementen wie Motor und Getriebe sowie den verschließenden Elementen wie Gittern, Lamellen, Flügeln usw. mit und ohne Feststelleinrichtung
Einheitspreis pro Anlage ist einzutragen, eine Anlage ist ein Stück</t>
  </si>
  <si>
    <t>Automatiktür kraftbetätigt 
  Dreh- und Flügeltür
  zweiflügelig</t>
  </si>
  <si>
    <t>kraftbetätigte Dreh- und Flügeltüren, innerhalb und außerhalb von Flucht- und Rettungswegen, 
mit und ohne brandschutz / rauchdicht Anforderung, mit und ohne Feststellanlage,
Jede kraftbetätigte Einheit ist eine Anlage. Auch dann, wenn eine Steuerung zwei Anlagen steuern kann. Zwei bewegte Drehflügel oder Schiebeelemente stellen keine zwei Anlagen dar. Inklusive der zugehörigen Steuerung, den Antriebselementen wie Motor und Getriebe sowie den verschließenden Elementen wie Gittern, Lamellen, Flügeln usw. mit und ohne Feststelleinrichtung</t>
  </si>
  <si>
    <t>Automatiktür kraftbetätigt
  Schiebetür
  einflügelig</t>
  </si>
  <si>
    <t xml:space="preserve">kraftbetätigte Dreh-, Schiebe-, Rundschiebe- und Flügeltüren innerhalb und außerhalb von Flucht- und Rettungswegen, mit und ohne brandschutz / rauchdicht Anforderung, mit uns ohne Feststellanlage,
Jede kraftbetätigte Einheit ist eine Anlage. Auch dann, wenn eine Steuerung zwei Anlagen steuern kann. Zwei bewegte Drehflügel oder Schiebeelemente stellen keine zwei Anlagen dar. Inklusive der zugehörigen Steuerung, den Antriebselementen wie Motor und Getriebe sowie den verschließenden Elementen wie Gittern, Lamellen, Flügeln usw. mit und ohne Feststelleinrichtung
</t>
  </si>
  <si>
    <t>Automatiktür kraftbetätigt
  Schiebetür
  zweiflügelig</t>
  </si>
  <si>
    <t xml:space="preserve">kraftbetätigte Dreh-, Schiebe-, Rundschiebe- und Flügeltüren innerhalb und außerhalb von Flucht- und Rettungswegen, mit und ohne brandschutz / rauchdicht Anforderung, mit und ohne Feststellanlage,
Jede kraftbetätigte Einheit ist eine Anlage. Auch dann, wenn eine Steuerung zwei Anlagen steuern kann. Zwei bewegte Drehflügel oder Schiebeelemente stellen keine zwei Anlagen dar. Inklusive der zugehörigen Steuerung, den Antriebselementen wie Motor und Getriebe sowie den verschließenden Elementen wie Gittern, Lamellen, Flügeln usw. mit und ohne Feststelleinrichtung
</t>
  </si>
  <si>
    <t>Brandschutztor
 kraftbetätigt</t>
  </si>
  <si>
    <t xml:space="preserve">horizontal bewegte kraftbetätigte Schiebetore (z.B. Einfahrtstore, etc.) mit Brandschutzfunktion,
Jede kraftbetätigte Einheit ist eine Anlage. Auch dann, wenn eine Steuerung zwei Anlagen steuern kann. Inklusive zugehöriger Steuerung, Antriebselementen wie Motor und Getriebe sowie den verschließenden Elementen wie Gittern, Lamellen, Flügeln, Brandschutzfunktion usw. Mehrflügelige Brandabschlüsse sind als ein Brandabschluss also eine Anlage zu werten, mit und ohne Feststelleinrichtung
</t>
  </si>
  <si>
    <t xml:space="preserve">Rolltor vertikal
 kraftbetätigt 
</t>
  </si>
  <si>
    <t>vertikal bewegte kraftbetätigte Roll-, Schnelllauf-, Sektional- u. Lamellentore (z.B. Hallentore, etc.). 
Jede kraftbetätigte Einheit ist eine Anlage. Auch dann, wenn eine Steuerung zwei Anlagen steuern kann. Inklusive zugehöriger Steuerung, Antriebselementen wie Motor und Getriebe, Fangvorrichtungen sowie den verschließenden Elementen wie Gittern, Lamellen, Flügeln, Brandschutzfunktion usw., mit und ohne Feststelleinrichtung</t>
  </si>
  <si>
    <t xml:space="preserve">Schiebetor horizontal
 kraftbetätigt </t>
  </si>
  <si>
    <t xml:space="preserve">horizontal bewegte kraftbetätigte Schiebetore (z.B. Hoftore, Einfahrtstore, etc.). Jede kraftbetätigte Einheit ist eine Anlage. Auch dann, wenn eine Steuerung zwei Anlagen steuern kann. Inklusive zugehöriger Steuerung, Antriebselementen wie Motor und Getriebe sowie den verschließenden Elementen wie Gittern, Lamellen, Flügeln, Brandschutzfunktion usw. mit und ohne Feststelleinrichtung
</t>
  </si>
  <si>
    <t xml:space="preserve">Schnelllauftor vertikal
 kraftbetätigt </t>
  </si>
  <si>
    <t>vertikal bewegte kraftbetätigte Schnelllauftore (z.B. Hallentore, etc.). Jede kraftbetätigte Einheit ist eine Anlage. Auch dann, wenn eine Steuerung zwei Anlagen steuern kann. Inklusive zugehöriger Steuerung, Antriebselementen wie Motor und Getriebe sowie den verschließenden Elementen wie Gittern, Lamellen, Flügeln, Brandschutzfunktion usw.</t>
  </si>
  <si>
    <t xml:space="preserve">Rolladen am Fenster
 kraftbetätigt
</t>
  </si>
  <si>
    <t>Fenster - einflügelig -
Dreh-Kipp-Beschlag</t>
  </si>
  <si>
    <t>Fenster - zweiflügelig -
Dreh-Kipp-Beschlag</t>
  </si>
  <si>
    <t xml:space="preserve">Rolltor 
handbetätigt </t>
  </si>
  <si>
    <t xml:space="preserve">manuell betätigte Roll-, Sektional- u. Lamellentore wie z.B. Hallentore .., welche sich in vertikaler Richtung bewegen lassen und deshalb vor Herabstürzen durch Federkonstruktionen, Schnappvorrichtungen usw. gesichert werden. Jedes Tor besteht aus den zugehörigen Elementen wie Torblättern, Sektionen, Lamellen,
Seilzügen, Absturzsicherungseinrichtungen usw. , mit und ohne Fangvorrichtung,
mit und ohne Feststellanlage
</t>
  </si>
  <si>
    <t>Schiebetor 
handbetätigt</t>
  </si>
  <si>
    <t xml:space="preserve">horizontal bewegte handbetätigte Schiebetore (z.B. Hoftore, Einfahrtstore, etc.). Inklusive zugehöriger, Antriebselementen, Getriebe sowie den verschließenden Elementen wie Gittern, Lamellen, Flügeln, usw. </t>
  </si>
  <si>
    <t>Brandschutztor 
handbetätigt</t>
  </si>
  <si>
    <t xml:space="preserve">horizontal bewegte, nicht kraftbetätigte Schiebetore (z.B. Einfahrtstore, etc.) mit Brandschutzfunktion. Jede kraftbetätigte Einheit ist eine Anlage. Auch dann, wenn eine Steuerung zwei Anlagen steuern kann. Inklusive zugehöriger Steuerung, Antriebselementen wie Motor und Getriebe sowie den verschließenden Elementen wie Gittern, Lamellen, Flügeln, Brandschutzfunktion usw. Mehrflügelige Brandabschlüsse sind als ein Brandabschluss also eine Anlage zu werten. 
</t>
  </si>
  <si>
    <t>mobile
Trennwand
handbetätigt</t>
  </si>
  <si>
    <t>Entfernen alter Prüfaufkleber
an den zu prüfenden Türen und Toren</t>
  </si>
  <si>
    <r>
      <t xml:space="preserve">Zulage zu den vorgehenden Positionen 1.1. ff.
</t>
    </r>
    <r>
      <rPr>
        <b/>
        <sz val="10"/>
        <color theme="1"/>
        <rFont val="Arial"/>
        <family val="2"/>
      </rPr>
      <t xml:space="preserve">Mehraufwand für das Entfernen aller </t>
    </r>
    <r>
      <rPr>
        <b/>
        <u/>
        <sz val="10"/>
        <color theme="1"/>
        <rFont val="Arial"/>
        <family val="2"/>
      </rPr>
      <t>alten vorhandenen Prüfaufkleber</t>
    </r>
    <r>
      <rPr>
        <b/>
        <sz val="10"/>
        <color theme="1"/>
        <rFont val="Arial"/>
        <family val="2"/>
      </rPr>
      <t xml:space="preserve"> </t>
    </r>
    <r>
      <rPr>
        <sz val="10"/>
        <color theme="1"/>
        <rFont val="Arial"/>
        <family val="2"/>
      </rPr>
      <t xml:space="preserve">an Türen und Toren mit mechanischen Einsatz (Schaber) und Reiniger auf Alkoholbasis, aufgeklebt auf / in der Türzarge / Gehäuse des Antriebs, Untergrund Metall beschichtet oder eloxiert, Schaber und Reinigungschemikalien werden vom AN gestellt,
Untergrund darf nicht angelöst / beschädigt werden, 
im Zuge der ersten Wartung und Prüfung, Position wird nur einmalig je Türe / Tor abgerechnet,
Die Entfernung der Aufkleber im Zuge der zweiten Prüfung ist im EP der Prüfung enthalten
</t>
    </r>
    <r>
      <rPr>
        <b/>
        <sz val="10"/>
        <color rgb="FFFF0000"/>
        <rFont val="Arial"/>
        <family val="2"/>
      </rPr>
      <t xml:space="preserve">Achtung:
Aufkleber / Schilder der ursprünglichen Türzulassung / Prüfnummern dürfen nicht entfernt werden!
</t>
    </r>
    <r>
      <rPr>
        <sz val="10"/>
        <rFont val="Arial"/>
        <family val="2"/>
      </rPr>
      <t>Die Entfernung des alten Prüfaufklebers bei der zweiten, und weiteren Prüfungen ist in den Preis der Prüfung einzukalkulieren</t>
    </r>
    <r>
      <rPr>
        <sz val="10"/>
        <color theme="1"/>
        <rFont val="Arial"/>
        <family val="2"/>
      </rPr>
      <t xml:space="preserve"> (siehe Leistungsbeschreibung)</t>
    </r>
  </si>
  <si>
    <t>einmalig pro Türe und Tor mit der ersten Wartung / Prüfung
zu erbringen</t>
  </si>
  <si>
    <t xml:space="preserve">Rolladen, außen am Fenster mit elektrischem Antrieb
</t>
  </si>
  <si>
    <r>
      <t xml:space="preserve">Inspektion / Kontrolle der Funktion der Tür / Toranlagen und Feststellanlage incl. schriftliche Dokumentation der Prüfung vor Ort, nur bei Türen und Toren mit Feststelleinrichtung
</t>
    </r>
    <r>
      <rPr>
        <b/>
        <sz val="10"/>
        <color theme="1"/>
        <rFont val="Arial"/>
        <family val="2"/>
      </rPr>
      <t>Es ist ein EP pro Türe und Jahr einzutragen, d.h. für zwöl Inspektionen pro Türe</t>
    </r>
    <r>
      <rPr>
        <sz val="10"/>
        <color theme="1"/>
        <rFont val="Arial"/>
        <family val="2"/>
      </rPr>
      <t xml:space="preserve">.
Qualifikation: eingewiesener Mitarbeiter, siehe LB,
</t>
    </r>
  </si>
  <si>
    <r>
      <t xml:space="preserve">An- und Abreisepauschale gem. Leistungsbeschreibung
</t>
    </r>
    <r>
      <rPr>
        <b/>
        <sz val="10"/>
        <color theme="1"/>
        <rFont val="Arial"/>
        <family val="2"/>
      </rPr>
      <t xml:space="preserve">Abrechnung nur auf besondere Anforderung des Kunden
für Instandsetzungen bei sofortiger Anforderung außerhalb der Wartung / Prüfung
</t>
    </r>
    <r>
      <rPr>
        <sz val="10"/>
        <color theme="1"/>
        <rFont val="Arial"/>
        <family val="2"/>
      </rPr>
      <t>für Arbeitszeiten: Montag bis Freitag von 06:00 - 18:00 Uhr
incl. aller Kosten für PKW und der Fahrzeiten des Mitarbeiters</t>
    </r>
  </si>
  <si>
    <r>
      <rPr>
        <sz val="10"/>
        <color theme="1"/>
        <rFont val="Arial"/>
        <family val="2"/>
      </rPr>
      <t>Bedarfsposition:</t>
    </r>
    <r>
      <rPr>
        <b/>
        <sz val="10"/>
        <color theme="1"/>
        <rFont val="Arial"/>
        <family val="2"/>
      </rPr>
      <t xml:space="preserve">
Reisepauschale
Objekte außerhalb
Landkreis München</t>
    </r>
  </si>
  <si>
    <t>Stundenverrechnungssatz für Servicetechniker, Qualifiktion gem. Leistungsbeschreibung
für Arbeitszeiten: Montag bis Freitag von 06:00 - 18:00 Uhr
Qualifikation:
Sachkundiger im Sinne der geltenden Vorschriften, mind. 3 Jahre berufserfahrung
qualifiziert und geschult für Wartungen, Inspektionen, Instandsetzungen und Prüfungen an kraftbetätigten und nicht kraftbetätigten Türen und Tore aller am Standort vorhandenen Fabrikate
sowohl für mechanische als auch elektrotechnischen Instandsetzungen geschult,
incl. benötigtem Werkzeug / Laptop und allen erforderlichen Hilfmitteln für die beschriebene Leistung</t>
  </si>
  <si>
    <t>Instandsetzungen auf Nachweis mit unmittelbarer Prüfung</t>
  </si>
  <si>
    <t>1.2.9.</t>
  </si>
  <si>
    <t xml:space="preserve">Brandschutztüre - einflügelig 
(nicht kraftbetätigte Abschlüsse 
ohne Feststelleinrichtung) 
</t>
  </si>
  <si>
    <t xml:space="preserve">Brandschutztüre - zweiflügelig -
(nicht kraftbetätigte Abschlüsse 
ohne Feststelleinrichtung) 
</t>
  </si>
  <si>
    <r>
      <t xml:space="preserve">Brandschutztüre - einflügelig 
(nicht kraftbetätigte Abschlüsse 
</t>
    </r>
    <r>
      <rPr>
        <b/>
        <u/>
        <sz val="10"/>
        <color theme="1"/>
        <rFont val="Arial"/>
        <family val="2"/>
      </rPr>
      <t>mit Feststelleinrichtung</t>
    </r>
    <r>
      <rPr>
        <b/>
        <sz val="10"/>
        <color theme="1"/>
        <rFont val="Arial"/>
        <family val="2"/>
      </rPr>
      <t xml:space="preserve">) 
</t>
    </r>
  </si>
  <si>
    <r>
      <t xml:space="preserve">Brandschutztüre - zweiflügelig -
(nicht kraftbetätigte Abschlüsse 
</t>
    </r>
    <r>
      <rPr>
        <b/>
        <u/>
        <sz val="10"/>
        <color theme="1"/>
        <rFont val="Arial"/>
        <family val="2"/>
      </rPr>
      <t>mit Feststelleinrichtung</t>
    </r>
    <r>
      <rPr>
        <b/>
        <sz val="10"/>
        <color theme="1"/>
        <rFont val="Arial"/>
        <family val="2"/>
      </rPr>
      <t xml:space="preserve">) 
</t>
    </r>
  </si>
  <si>
    <t>handbestätigtes Fenster mit Dreh-Kipp-Beschlach, einflügelig</t>
  </si>
  <si>
    <t>handbestätigtes Fenster mit Dreh-Kipp-Beschlach, zweiflügelig</t>
  </si>
  <si>
    <t>Inspektion, Wartung gem. Leistungsverz.</t>
  </si>
  <si>
    <t>Raumtrennwände ohne elektrischen Antrieb, 
Elemente laufen in einer Deckenschiene,</t>
  </si>
  <si>
    <r>
      <t xml:space="preserve">Hinweis:  </t>
    </r>
    <r>
      <rPr>
        <b/>
        <sz val="10"/>
        <color theme="1"/>
        <rFont val="Arial"/>
        <family val="2"/>
      </rPr>
      <t>Es kommt jeweils nur ein Zuschlag gem. der drei vorhergehenden Positionen zur Anwendung</t>
    </r>
  </si>
  <si>
    <t>einmalig</t>
  </si>
  <si>
    <t>Aufkleben LRA M Grund - Aufkleber</t>
  </si>
  <si>
    <t xml:space="preserve">Zulage zu den vorgehenden Positionen 1.1. - 1.6. und 1.30. und 1.40.
Mehraufwand für das erstmalige Aufkleben des LRA M Grund Aufklebers an jeder Türe </t>
  </si>
  <si>
    <t>Erstellung eines neuen Prüfbuches in elektronischer Form für eine Tür / Tor incl. Datenübernahme aus der best. Dokumentation, nur auf besondere Anforderung des AGs</t>
  </si>
  <si>
    <t>2.1.100.</t>
  </si>
  <si>
    <t>1.1.100.</t>
  </si>
  <si>
    <t>1.1.200.</t>
  </si>
  <si>
    <r>
      <rPr>
        <sz val="10"/>
        <color theme="1"/>
        <rFont val="Arial"/>
        <family val="2"/>
      </rPr>
      <t>Bedarfsposition:</t>
    </r>
    <r>
      <rPr>
        <b/>
        <sz val="10"/>
        <color theme="1"/>
        <rFont val="Arial"/>
        <family val="2"/>
      </rPr>
      <t xml:space="preserve">
Reisepauschale
Objekte im
Landkreis München</t>
    </r>
  </si>
  <si>
    <t>Türen und Tore kraftbetätigt - Verwaltung</t>
  </si>
  <si>
    <t>Türen und Tore kraftbetätigt - Schulen</t>
  </si>
  <si>
    <t>Türen und Tore nicht kraftbetätigt - Schulen</t>
  </si>
  <si>
    <t>Anpassung über Einstandspreis</t>
  </si>
  <si>
    <t>Los  3</t>
  </si>
  <si>
    <t>3.1.1.</t>
  </si>
  <si>
    <t>3.1.2.</t>
  </si>
  <si>
    <t>Zulage für Material für Expresslieferungen, Lieferung per Kurier, nur auf besondere Anforderung des Kunden
Positon wird nur auf besondere Anforderung des AGs abgerufen.</t>
  </si>
  <si>
    <t>Personal
für Instandsetzungen</t>
  </si>
  <si>
    <r>
      <t xml:space="preserve">Verbindliche Zusage des Anbieters:
      </t>
    </r>
    <r>
      <rPr>
        <b/>
        <sz val="11"/>
        <color rgb="FFFF0000"/>
        <rFont val="Arial"/>
        <family val="2"/>
      </rPr>
      <t>Personal für Instandsetzungen vor Ort               ….  Stunden nach Benachrichtigung</t>
    </r>
  </si>
  <si>
    <t>innerhalb von max. 96</t>
  </si>
  <si>
    <t xml:space="preserve"> Stunden</t>
  </si>
  <si>
    <t>innerhalb von max. 24</t>
  </si>
  <si>
    <t>h</t>
  </si>
  <si>
    <t>1 Tag</t>
  </si>
  <si>
    <t>innerhalb von max. 48</t>
  </si>
  <si>
    <t>2 Tage</t>
  </si>
  <si>
    <t>innerhalb von max. 72</t>
  </si>
  <si>
    <t>3 Tage</t>
  </si>
  <si>
    <t>4 Tage</t>
  </si>
  <si>
    <t>Zahlenwert von 24 h bis 96 h
ist aus Dropdown Menü 
auszuwählen</t>
  </si>
  <si>
    <r>
      <t xml:space="preserve">Vom Anbieter ist die Zeit in Stunden einzutragen, welche er im Zuge des Angebotes dem Auftraggeber verbindlich für Instandsetzungen zusagt
Der Eintrag wird als </t>
    </r>
    <r>
      <rPr>
        <b/>
        <u/>
        <sz val="11"/>
        <color rgb="FFFF0000"/>
        <rFont val="Arial"/>
        <family val="2"/>
      </rPr>
      <t>Kriterium in die Wertung</t>
    </r>
    <r>
      <rPr>
        <b/>
        <sz val="11"/>
        <color rgb="FFFF0000"/>
        <rFont val="Arial"/>
        <family val="2"/>
      </rPr>
      <t xml:space="preserve"> mit übernommen, vom Anbieter sind mindestens 96 h verbindlich zu bestätigen</t>
    </r>
  </si>
  <si>
    <t>Dokumentation
Bestand erstes Jahr</t>
  </si>
  <si>
    <t>Dokumentation
Bestand zweites Jahr</t>
  </si>
  <si>
    <t>2.2.1.</t>
  </si>
  <si>
    <t>2.2.2.</t>
  </si>
  <si>
    <t>2.2.3.</t>
  </si>
  <si>
    <t>2.2.4.</t>
  </si>
  <si>
    <t>2.2.5.</t>
  </si>
  <si>
    <t>2.2.6.</t>
  </si>
  <si>
    <t>2.2.7.</t>
  </si>
  <si>
    <t>2.2.8.</t>
  </si>
  <si>
    <t>2.2.9.</t>
  </si>
  <si>
    <t>2.2.10.</t>
  </si>
  <si>
    <t>2.2.11.</t>
  </si>
  <si>
    <t>2.3.1.</t>
  </si>
  <si>
    <t>2.3.2.</t>
  </si>
  <si>
    <t>2.3.3.</t>
  </si>
  <si>
    <t>2.3.4.</t>
  </si>
  <si>
    <t>1.2.10.</t>
  </si>
  <si>
    <t>2.1.11.</t>
  </si>
  <si>
    <t>2.1.12.</t>
  </si>
  <si>
    <t>2.1.13.</t>
  </si>
  <si>
    <t>2.1.200.</t>
  </si>
  <si>
    <t>2.4.1.</t>
  </si>
  <si>
    <t>2.4.2.</t>
  </si>
  <si>
    <t>Titel 1:  Wartung und Prüfung - Türen nicht kraftbetätigt</t>
  </si>
  <si>
    <t>3.1.3.</t>
  </si>
  <si>
    <t>3.1.4.</t>
  </si>
  <si>
    <t>3.1.5.</t>
  </si>
  <si>
    <t>3.1.6.</t>
  </si>
  <si>
    <t>3.1.7.</t>
  </si>
  <si>
    <t>3.1.8.</t>
  </si>
  <si>
    <t>3.1.9.</t>
  </si>
  <si>
    <t>3.1.10.</t>
  </si>
  <si>
    <t>3.1.11.</t>
  </si>
  <si>
    <t>3.1.12.</t>
  </si>
  <si>
    <t>3.1.13.</t>
  </si>
  <si>
    <t>3.1.14.</t>
  </si>
  <si>
    <t>3.1.15.</t>
  </si>
  <si>
    <t>3.1.100.</t>
  </si>
  <si>
    <t>3.1.200.</t>
  </si>
  <si>
    <t>3.2.9.</t>
  </si>
  <si>
    <t>3.2.10.</t>
  </si>
  <si>
    <t>3.2.11.</t>
  </si>
  <si>
    <t>4.2.9.</t>
  </si>
  <si>
    <t>4.2.10.</t>
  </si>
  <si>
    <t>4.2.11.</t>
  </si>
  <si>
    <t>4.1.11.</t>
  </si>
  <si>
    <t>4.1.12.</t>
  </si>
  <si>
    <t>4.1.13.</t>
  </si>
  <si>
    <t>4.1.14.</t>
  </si>
  <si>
    <t>4.1.15.</t>
  </si>
  <si>
    <t>4.1.16.</t>
  </si>
  <si>
    <t>4.1.100.</t>
  </si>
  <si>
    <t>4.1.200.</t>
  </si>
  <si>
    <t>3.1.16.</t>
  </si>
  <si>
    <t>Verwaltung / Sonstige</t>
  </si>
  <si>
    <t>Schulen / KJR</t>
  </si>
  <si>
    <t>wird durch Eigenpersonal durchgeführt</t>
  </si>
  <si>
    <t>4.1.7.b</t>
  </si>
  <si>
    <t>3.1.7.b</t>
  </si>
  <si>
    <t>Wertungs - Preis für Los 4   von 72 Monaten</t>
  </si>
  <si>
    <r>
      <rPr>
        <b/>
        <sz val="11"/>
        <color rgb="FFFF0000"/>
        <rFont val="Arial"/>
        <family val="2"/>
      </rPr>
      <t>Ist nur nach der ersten Prüfung in 2026 zu erstellen, nicht mehr für die Folgejahre</t>
    </r>
    <r>
      <rPr>
        <sz val="10"/>
        <color theme="1"/>
        <rFont val="Arial"/>
        <family val="2"/>
      </rPr>
      <t xml:space="preserve">
Erstellung einer aktuellen Aufstellung aller überwachungspflichtigen Türen und Tore
je Gebäude (siehe beiliegendes Muster), best. Nummerierung der T+T wird vom AN übernommen
Abrechnung der Dokumentation nach tatsächlich geprüfter und dokumentierter Menge der Positionen 1.1. - 1.6.</t>
    </r>
  </si>
  <si>
    <t>1.2.11.</t>
  </si>
  <si>
    <r>
      <rPr>
        <b/>
        <sz val="11"/>
        <color rgb="FFFF0000"/>
        <rFont val="Arial"/>
        <family val="2"/>
      </rPr>
      <t>Ist nur für die Folgejahre zu erstellen</t>
    </r>
    <r>
      <rPr>
        <sz val="10"/>
        <color theme="1"/>
        <rFont val="Arial"/>
        <family val="2"/>
      </rPr>
      <t xml:space="preserve">
jährliche Aktualisierung der im ersten Jahr 2026 erstellen Dokumentation. Für die Überprüfung der Dokumentation setzt der AN einen EP pro Türe / Tor in das Preisblatt ein. Die Abrechnung dieses EPs erfolgt auf der Basis aller im Objekt vorhandenen und geprüften Türen und Tore.</t>
    </r>
  </si>
  <si>
    <t xml:space="preserve">  )1  Der Teuerungszuschlag ist in % pro Jahr einzutragen
       Es kann ein Wert zwischen 0 und 15 eingetragen werden
       Grundwert für die autom. Berechnung der Teuerung ist der Wert des vorigen Zeitraumes</t>
  </si>
  <si>
    <t>Protkoll 01     Wartung und Prüfung von überwachungspflichtigen Türen und Toren - nicht kraftbetätigt / kraftbetätigt</t>
  </si>
  <si>
    <t>[ Name der Auftraggeber ]</t>
  </si>
  <si>
    <t>Protokoll über die Prüfung und Wartung von 
überwachungspflichtigen Türen und Toren - nicht kraftbetätigt / kraftbetätigt</t>
  </si>
  <si>
    <t>Angaben zur Türe</t>
  </si>
  <si>
    <t>Angaben zur Türe sind hier einzutragen, z.B. Hersteller, Modell, Bauform, Zusatzgeräte, techn. Anforderung, kraftbetätigt, nicht kraftbetätigt</t>
  </si>
  <si>
    <t>Wartung gem. Herstellervorgaben, recht. Vorgaben, Leistungsbeschr. incl. Einstellen, ölen u. fetten</t>
  </si>
  <si>
    <t>Festgestellte Mängel und erfolgte Instandsetzungen im Zuge der Wartung</t>
  </si>
  <si>
    <t>Wiederkehrende Sachkundigenprüfung der Tür- / Toranlage entsprechend den aktuell geltenden Prüfgrundsätzen und dem Leistungsverzeichnis, DIN EN 16361:2016-12, DIN 18650-1/-2; DIN 16005, DIN 14677 ASR 1.7 u. ASR 2.3, AbZ, Prüfzeugnis, M-AutSchR, Herstellervorgabe, DGUV 208-022, 208-206, 208-044 in der aktuell gültigen Fassung</t>
  </si>
  <si>
    <t>SK Prüfung der Feststellanlagen gem. DIN 14677 in der akt. gültigen Fassung</t>
  </si>
  <si>
    <t>SK Prüfung der Rettungswegsteuerung gem. DIN EN 13637, ASR 2.3, ELTBauR in der akt. gültigen Fassung</t>
  </si>
  <si>
    <t>Bestätigung der Wirksamkeit und Betriebssicherheit durch den Sachkundigen gem. Sicherheitsprüfverordnung SPrüfV für:
Feuerschutzabschlüsse, automatische Schiebetüren in Rettungswegen, Türen mit elektrischen Verriegelungen in Rettungswegen</t>
  </si>
  <si>
    <t>Datum nächst. Prfg ist einzutragen</t>
  </si>
  <si>
    <t>Wiederkehrende Prüfung nach DGUV V3 des Antriebs / Feststellanlage
(nur bei 230V Versorgung der Türe, der FSA oder der RWSt)</t>
  </si>
  <si>
    <t>Datum der Prüfung                                   Name und Anschrift des Sachkundigen                                              Unterschrift des Sachkundigen</t>
  </si>
  <si>
    <t>für den Auftraggeber, Datum, Klarname, Unterschrift,</t>
  </si>
  <si>
    <t>Die bei der Wartung / Prüfung festgestellten Mängel sind hier aufzuführen
Die durchgeführte Instandsetzung / Klein - instandsetzung ist hier zu beschreiben</t>
  </si>
  <si>
    <t>Arbeitskarte für kraftbetätigte Türen und Tore (in Anlehung an die VDMA)</t>
  </si>
  <si>
    <t>Arbeitskarte Rolltor</t>
  </si>
  <si>
    <t>01.09.2026 - 30.08.2027</t>
  </si>
  <si>
    <t>01.09.2029 - 30.08.2030</t>
  </si>
  <si>
    <t>01.09.2031 - 30.08.2032</t>
  </si>
  <si>
    <t>Vergabenummer: 
26 / 1 WV Türen / Tore</t>
  </si>
  <si>
    <t>01.09.2027 - 30.08.2028</t>
  </si>
  <si>
    <t>01.09.2028 - 30.08.2029</t>
  </si>
  <si>
    <t>01.09.2030 - 30.08.2031</t>
  </si>
  <si>
    <t>( errechnet aus den Netto - Jahressummen 01.09.2026 bis 30.08.2032 des jeweiligen Loses, fett schwarz umrandete Zellen)</t>
  </si>
  <si>
    <t xml:space="preserve">Für die nachfolgenden Positionen sind ausschließlich Komponenten für die bestehenden Anlagen gemäß nachfolgender Herstellerbezeichnung abgefragt und anzubieten, sind baulich vorhanden uns sollen bei Bedarf durch gleiche Produkte ersetzt werden (Lieferung ohne Montage - siehe Leistungsbeschreibung, open Book Kalkulation)
</t>
  </si>
  <si>
    <t xml:space="preserve">Für die nachfolgenden Positionen sind die Einheitspreise je Position einzutragen
Die Vorgaben der Leistungsbeschreibung sind entsprechend zu berücksichtigen
Die Abrechnung erfolgt auf Nachweis nach tatsächlichem Aufwand
Als Nachweis dienen die vorgelegen Arbeitsberichte / Unterlagen
</t>
  </si>
  <si>
    <t>LRA München, Mengenermittlung Türen und Tore, alle Objekte</t>
  </si>
  <si>
    <t>Objekt</t>
  </si>
  <si>
    <t>Ferieneinricht.
SG 1.4.1.1</t>
  </si>
  <si>
    <t>Katastrophenschutz
SG 1.4.1.1</t>
  </si>
  <si>
    <t>Kreiseigene Schulen
SG 1.4.1.2</t>
  </si>
  <si>
    <t>Kreisjugendring
SG 1.4.1.1</t>
  </si>
  <si>
    <t>Verwaltungsgebäude
SG 1.4.1.1</t>
  </si>
  <si>
    <t>Wohnen
(SG 1.4.1.1)</t>
  </si>
  <si>
    <t>Verwaltung</t>
  </si>
  <si>
    <t>Schulen</t>
  </si>
  <si>
    <t>KJR</t>
  </si>
  <si>
    <t>gestorben
löschen</t>
  </si>
  <si>
    <t xml:space="preserve">Verwaltung </t>
  </si>
  <si>
    <t>Sonstiges</t>
  </si>
  <si>
    <t>01 Wallberghütte</t>
  </si>
  <si>
    <t>02 Ferien-wohnungen Ruhpolding</t>
  </si>
  <si>
    <t>03
ABC Zug Haar</t>
  </si>
  <si>
    <t>01 Staatliche Berufsschule München Land Riem</t>
  </si>
  <si>
    <t>02 Rupert-Egenberger-Schule Unterschleißheim (RUEG)</t>
  </si>
  <si>
    <t>03 FOS BOS USH</t>
  </si>
  <si>
    <t>04 Förderzentrum Unterhaching</t>
  </si>
  <si>
    <t>05 FOS Haar 
(Mietobjekt)</t>
  </si>
  <si>
    <t>06 Standort Feldkirchen
Integrations- und Berufsschule
(Mietobjekt)</t>
  </si>
  <si>
    <t>01 Burg Schwaneck
Jugendherberge Pullach</t>
  </si>
  <si>
    <t>02 Ferien- und Jugendbildungszentrum Siegsdorf</t>
  </si>
  <si>
    <t>03 Jugendbegegnungsstätte am Tower OSH</t>
  </si>
  <si>
    <t>04 Walchensee-camp 
nicht mehr enthalten</t>
  </si>
  <si>
    <t xml:space="preserve">01 Mariahilfplatz </t>
  </si>
  <si>
    <t>02 Messecampus Riem München</t>
  </si>
  <si>
    <t>03 Chiemgau-
straße 109</t>
  </si>
  <si>
    <t>04a KFZ Zulassungsstelle Grasbrunn</t>
  </si>
  <si>
    <t>07 Ludmillastraße München
(Mietobjekt)</t>
  </si>
  <si>
    <t>09 a Personalwohngebäude
KHS Perlach
Nr. 24 + 26</t>
  </si>
  <si>
    <t>10 Bauernhaus
KHS Perlach
(Überlassung an Nutzer)</t>
  </si>
  <si>
    <t>11 Wohngebäude
KHS Pasing</t>
  </si>
  <si>
    <t>Summe Verwaltung / Sonstige</t>
  </si>
  <si>
    <t>Summe Schulen / KJR</t>
  </si>
  <si>
    <t>Vermieter prüft die Türen</t>
  </si>
  <si>
    <t>Nein</t>
  </si>
  <si>
    <t>Anzahl aus Aufnahmen</t>
  </si>
  <si>
    <t>Zugabe</t>
  </si>
  <si>
    <t>LV Massen</t>
  </si>
  <si>
    <t>1.1.</t>
  </si>
  <si>
    <t>Inspektion,
Wartung und 
SK - Prfg. gem. 
SPrüfV gem.
Leistungsbeschr.</t>
  </si>
  <si>
    <t>1.2.</t>
  </si>
  <si>
    <t>1.3.</t>
  </si>
  <si>
    <t>1.4.</t>
  </si>
  <si>
    <t>1.5.</t>
  </si>
  <si>
    <t>1.6.</t>
  </si>
  <si>
    <t>1.7.</t>
  </si>
  <si>
    <t>1.8.</t>
  </si>
  <si>
    <t xml:space="preserve">Rolladen mit elektrischem Antrieb
</t>
  </si>
  <si>
    <t>Brandschutztüre - einflügelig 
(nicht kraftbetätigte Abschlüsse 
ohne Feststelleinrichtung)</t>
  </si>
  <si>
    <t>Brandschutztüre - zweiflügelig -
(nicht kraftbetätigte Abschlüsse 
ohne Feststelleinrichtung)</t>
  </si>
  <si>
    <t>Brandschutztüre - einflügelig 
(nicht kraftbetätigte Abschlüsse 
mit Feststelleinrichtung)</t>
  </si>
  <si>
    <t xml:space="preserve">handbetätigte Brand-/Rauchschutztüren/-abschlüsse mit einer Auslösung/Feststelleinrichtung, 
innerhalb und außerhalb von Flucht- und Rettungswegen, mit mechanischem Obentürschließer,
eine einflügelige Brandschutztür wird als ein Stück gezählt.
</t>
  </si>
  <si>
    <t>Brandschutztüre - zweiflügelig -
(nicht kraftbetätigte Abschlüsse 
mit Feststelleinrichtung)</t>
  </si>
  <si>
    <t xml:space="preserve">handbetätigte Brand-/Rauchschutztüren/-abschlüsse mit einer Auslösung/Feststelleinrichtung, 
innerhalb und außerhalb von Flucht- und Rettungswegen, mit mechanischem Obentürschließer
eine zweiflügelige Brandschutztür wird als ein Stück gezählt.
</t>
  </si>
  <si>
    <t>Tür handbetätigt - einflügelig
ohne Anforderung BS/RD
Außentür oder Innentür, im Fluchtweg, nicht im Fluchtweg,
(Dreh-, Schiebetüre)</t>
  </si>
  <si>
    <t xml:space="preserve">handbetätigte handbetätigte Dreh-, Schiebe-, Rundschiebe-, Flügeltüre, 
ohne eine Auslösung/Feststelleinrichtung, innerhalb und außerhalb von Flucht- und Rettungswegen, 
mit mechanischem Obentürschließer, eine einflügelige Türe wird als ein Stück gezählt.
</t>
  </si>
  <si>
    <t>Tür handbetätigt - zweiflügelig
ohne Anforderung BS/RD
Außentür oder Innentür
(Dreh-, Schiebetüre)</t>
  </si>
  <si>
    <t xml:space="preserve">handbetätigte handbetätigte Dreh-, Schiebe-, Rundschiebe-, Flügeltüre, 
ohne eine Auslösung/Feststelleinrichtung, innerhalb und außerhalb von Flucht- und Rettungswegen, 
mit mechanischem Obentürschließer, eine zweiflügelige Türe wird als ein Stück gezählt.
</t>
  </si>
  <si>
    <t>1.10.</t>
  </si>
  <si>
    <t xml:space="preserve">Fluchtwegsteuerung an best. Türe
</t>
  </si>
  <si>
    <t>Zulage zur vorhergehenden Position Wartung und Prüfung. Pos. 1.1. bis 1.9.
Wartung und Prüfung einer Flucht- und Rettungswegsteuerung, die an einer best. kraftbetätigten
Türe / Tore montiert ist, mit bis zu drei Tastern pro Tür / Tor
die W+P der Türe wird über den EP der Türe abgerechnet, 
die W+P der Fluchtwegsteuerung über den EP der Fluchtwegsteuerung abgerechnet</t>
  </si>
  <si>
    <t>Sonderpositionen:</t>
  </si>
  <si>
    <t>1.50.</t>
  </si>
  <si>
    <t>1.51.</t>
  </si>
  <si>
    <t>1.52.</t>
  </si>
  <si>
    <t>Raumtrennwände ohne elektrischen Antrieb</t>
  </si>
  <si>
    <t>Kontrollsumme</t>
  </si>
  <si>
    <t>Kontrollsumme 01</t>
  </si>
  <si>
    <t>Kontrollsumme 02</t>
  </si>
  <si>
    <t>Quelle:</t>
  </si>
  <si>
    <t>Arbeitskarte für nicht kraftbetätigte Türen und Tore incl. FSA (in Anlehung an die VDMA)</t>
  </si>
  <si>
    <t>Erfassung
IB Schmidb
20.01.2025</t>
  </si>
  <si>
    <t>wird nicht
ausgeschrieben
keine Aufnahme</t>
  </si>
  <si>
    <t>Wartung durch Vermieter</t>
  </si>
  <si>
    <t>W+P
IB HB</t>
  </si>
  <si>
    <t>Liste best. FM DL</t>
  </si>
  <si>
    <t>Erfassung
IB Schmidb
07.01.2025</t>
  </si>
  <si>
    <t>[ Name, Firmenbezeichnung des Anbieters ist hier einzutragen ] 
Fa. Musterfirma ….</t>
  </si>
  <si>
    <t>Teuerungs-
zuschlag in %  )1</t>
  </si>
  <si>
    <t>1.1. Wartung und Prüfung</t>
  </si>
  <si>
    <t>1.2. Instandsetzungen</t>
  </si>
  <si>
    <t>1.3. Materialzuschlag</t>
  </si>
  <si>
    <t>1.4. Ersatzteile</t>
  </si>
  <si>
    <t>3.1. Wartung und Prüfung</t>
  </si>
  <si>
    <t>3.2. Instandsetzungen</t>
  </si>
  <si>
    <t>3.3. weitere Preisangaben</t>
  </si>
  <si>
    <t>3.4. Ersatzteile nach Herstellervorgabe</t>
  </si>
  <si>
    <r>
      <t xml:space="preserve">Türen und Tore </t>
    </r>
    <r>
      <rPr>
        <b/>
        <sz val="12"/>
        <rFont val="Arial"/>
        <family val="2"/>
      </rPr>
      <t>nicht</t>
    </r>
    <r>
      <rPr>
        <b/>
        <sz val="12"/>
        <color theme="1"/>
        <rFont val="Arial"/>
        <family val="2"/>
      </rPr>
      <t xml:space="preserve"> kraftbetätigt - Verw.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</si>
</sst>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0;#,##0"/>
  </numFmts>
  <fonts count="54"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4"/>
      <color theme="1"/>
      <name val="Arial"/>
      <family val="2"/>
    </font>
    <font>
      <sz val="8"/>
      <color theme="1"/>
      <name val="Arial"/>
      <family val="2"/>
    </font>
    <font>
      <sz val="10"/>
      <color theme="1"/>
      <name val="Arial"/>
      <family val="2"/>
    </font>
    <font>
      <b/>
      <sz val="12"/>
      <color theme="1"/>
      <name val="Arial"/>
      <family val="2"/>
    </font>
    <font>
      <b/>
      <sz val="11"/>
      <color theme="1"/>
      <name val="Arial"/>
      <family val="2"/>
    </font>
    <font>
      <b/>
      <sz val="10"/>
      <color theme="1"/>
      <name val="Arial"/>
      <family val="2"/>
    </font>
    <font>
      <b/>
      <sz val="16"/>
      <color theme="1"/>
      <name val="Arial"/>
      <family val="2"/>
    </font>
    <font>
      <b/>
      <sz val="10"/>
      <color rgb="FFFF0000"/>
      <name val="Arial"/>
      <family val="2"/>
    </font>
    <font>
      <sz val="12"/>
      <color theme="1"/>
      <name val="Arial"/>
      <family val="2"/>
    </font>
    <font>
      <sz val="9"/>
      <color theme="1"/>
      <name val="Arial"/>
      <family val="2"/>
    </font>
    <font>
      <sz val="10"/>
      <name val="Arial"/>
      <family val="2"/>
    </font>
    <font>
      <b/>
      <sz val="18"/>
      <color theme="3"/>
      <name val="Arial"/>
      <family val="2"/>
    </font>
    <font>
      <sz val="18"/>
      <color rgb="FFFF0000"/>
      <name val="Arial"/>
      <family val="2"/>
    </font>
    <font>
      <sz val="10"/>
      <name val="Calibri"/>
      <family val="2"/>
    </font>
    <font>
      <sz val="14"/>
      <color theme="1"/>
      <name val="Arial"/>
      <family val="2"/>
    </font>
    <font>
      <b/>
      <sz val="12"/>
      <name val="Arial"/>
      <family val="2"/>
    </font>
    <font>
      <sz val="10"/>
      <color rgb="FF000000"/>
      <name val="Times New Roman"/>
      <family val="1"/>
    </font>
    <font>
      <b/>
      <sz val="20"/>
      <name val="Calibri"/>
      <family val="2"/>
    </font>
    <font>
      <b/>
      <sz val="10"/>
      <name val="Calibri"/>
      <family val="2"/>
    </font>
    <font>
      <sz val="8"/>
      <color rgb="FFFF0000"/>
      <name val="Calibri"/>
      <family val="2"/>
    </font>
    <font>
      <b/>
      <sz val="8"/>
      <name val="Calibri"/>
      <family val="2"/>
    </font>
    <font>
      <sz val="8"/>
      <name val="Calibri"/>
      <family val="2"/>
    </font>
    <font>
      <b/>
      <sz val="8"/>
      <color rgb="FF000000"/>
      <name val="Calibri"/>
      <family val="2"/>
    </font>
    <font>
      <sz val="9"/>
      <name val="Calibri"/>
      <family val="2"/>
    </font>
    <font>
      <sz val="10"/>
      <color rgb="FFFF0000"/>
      <name val="Calibri"/>
      <family val="2"/>
    </font>
    <font>
      <sz val="9"/>
      <color theme="1"/>
      <name val="Calibri"/>
      <family val="2"/>
      <scheme val="minor"/>
    </font>
    <font>
      <b/>
      <sz val="9"/>
      <color theme="1"/>
      <name val="Calibri"/>
      <family val="2"/>
      <scheme val="minor"/>
    </font>
    <font>
      <b/>
      <sz val="9"/>
      <name val="Calibri"/>
      <family val="2"/>
    </font>
    <font>
      <sz val="8"/>
      <color rgb="FFFF0000"/>
      <name val="Calibri"/>
      <family val="2"/>
      <scheme val="minor"/>
    </font>
    <font>
      <b/>
      <sz val="8"/>
      <color rgb="FFFF0000"/>
      <name val="Calibri"/>
      <family val="2"/>
    </font>
    <font>
      <b/>
      <sz val="11"/>
      <name val="Arial"/>
      <family val="2"/>
    </font>
    <font>
      <b/>
      <sz val="11"/>
      <color rgb="FFFF0000"/>
      <name val="Arial"/>
      <family val="2"/>
    </font>
    <font>
      <b/>
      <u/>
      <sz val="10"/>
      <color theme="1"/>
      <name val="Arial"/>
      <family val="2"/>
    </font>
    <font>
      <b/>
      <sz val="20"/>
      <color theme="1"/>
      <name val="Calibri"/>
      <family val="2"/>
      <scheme val="minor"/>
    </font>
    <font>
      <sz val="20"/>
      <color theme="1"/>
      <name val="Calibri"/>
      <family val="2"/>
      <scheme val="minor"/>
    </font>
    <font>
      <sz val="11"/>
      <name val="Calibri"/>
      <family val="2"/>
      <scheme val="minor"/>
    </font>
    <font>
      <sz val="14"/>
      <color theme="1"/>
      <name val="Calibri"/>
      <family val="2"/>
      <scheme val="minor"/>
    </font>
    <font>
      <sz val="9"/>
      <name val="Arial"/>
      <family val="2"/>
    </font>
    <font>
      <b/>
      <sz val="14"/>
      <color theme="1"/>
      <name val="Calibri"/>
      <family val="2"/>
      <scheme val="minor"/>
    </font>
    <font>
      <b/>
      <sz val="18"/>
      <name val="Calibri"/>
      <family val="2"/>
    </font>
    <font>
      <b/>
      <sz val="8"/>
      <color theme="1"/>
      <name val="Arial"/>
      <family val="2"/>
    </font>
    <font>
      <b/>
      <sz val="9"/>
      <color theme="1"/>
      <name val="Arial"/>
      <family val="2"/>
    </font>
    <font>
      <b/>
      <u/>
      <sz val="11"/>
      <color rgb="FFFF0000"/>
      <name val="Arial"/>
      <family val="2"/>
    </font>
    <font>
      <b/>
      <sz val="11"/>
      <color rgb="FF0070C0"/>
      <name val="Calibri"/>
      <family val="2"/>
      <scheme val="minor"/>
    </font>
    <font>
      <b/>
      <sz val="24"/>
      <color rgb="FFFF0000"/>
      <name val="Arial"/>
      <family val="2"/>
    </font>
    <font>
      <b/>
      <sz val="9"/>
      <color rgb="FFFF0000"/>
      <name val="Arial"/>
      <family val="2"/>
    </font>
    <font>
      <b/>
      <sz val="13"/>
      <color rgb="FFFF0000"/>
      <name val="Arial"/>
      <family val="2"/>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59999389629810485"/>
        <bgColor indexed="64"/>
      </patternFill>
    </fill>
  </fills>
  <borders count="63">
    <border>
      <left/>
      <right/>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ck">
        <color rgb="FFFF0000"/>
      </left>
      <right style="thick">
        <color rgb="FFFF0000"/>
      </right>
      <top style="thick">
        <color rgb="FFFF0000"/>
      </top>
      <bottom style="thick">
        <color rgb="FFFF0000"/>
      </bottom>
      <diagonal/>
    </border>
    <border>
      <left style="dashed">
        <color auto="1"/>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left/>
      <right/>
      <top style="thick">
        <color auto="1"/>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medium">
        <color auto="1"/>
      </top>
      <bottom style="medium">
        <color auto="1"/>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dashed">
        <color auto="1"/>
      </left>
      <right style="dashed">
        <color auto="1"/>
      </right>
      <top style="dashed">
        <color auto="1"/>
      </top>
      <bottom/>
      <diagonal/>
    </border>
    <border>
      <left style="dashed">
        <color auto="1"/>
      </left>
      <right style="dashed">
        <color auto="1"/>
      </right>
      <top/>
      <bottom/>
      <diagonal/>
    </border>
    <border>
      <left style="dashed">
        <color auto="1"/>
      </left>
      <right style="dashed">
        <color auto="1"/>
      </right>
      <top/>
      <bottom style="dashed">
        <color auto="1"/>
      </bottom>
      <diagonal/>
    </border>
    <border>
      <left style="dashed">
        <color auto="1"/>
      </left>
      <right style="dashed">
        <color auto="1"/>
      </right>
      <top style="dashed">
        <color auto="1"/>
      </top>
      <bottom style="dashed">
        <color auto="1"/>
      </bottom>
      <diagonal/>
    </border>
    <border>
      <left style="medium">
        <color auto="1"/>
      </left>
      <right style="medium">
        <color auto="1"/>
      </right>
      <top style="medium">
        <color auto="1"/>
      </top>
      <bottom style="medium">
        <color auto="1"/>
      </bottom>
      <diagonal/>
    </border>
    <border>
      <left style="thick">
        <color auto="1"/>
      </left>
      <right style="thick">
        <color auto="1"/>
      </right>
      <top style="thick">
        <color auto="1"/>
      </top>
      <bottom style="thick">
        <color auto="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ck">
        <color rgb="FF000000"/>
      </left>
      <right style="thick">
        <color rgb="FF000000"/>
      </right>
      <top style="thick">
        <color rgb="FF000000"/>
      </top>
      <bottom style="thick">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style="thin">
        <color auto="1"/>
      </left>
      <right style="thin">
        <color auto="1"/>
      </right>
      <top/>
      <bottom style="thin">
        <color auto="1"/>
      </bottom>
      <diagonal/>
    </border>
    <border>
      <left/>
      <right style="thick">
        <color auto="1"/>
      </right>
      <top/>
      <bottom/>
      <diagonal/>
    </border>
    <border>
      <left style="dashed">
        <color auto="1"/>
      </left>
      <right style="dashed">
        <color auto="1"/>
      </right>
      <top style="thick">
        <color auto="1"/>
      </top>
      <bottom/>
      <diagonal/>
    </border>
    <border>
      <left/>
      <right style="dashed">
        <color auto="1"/>
      </right>
      <top style="thick">
        <color auto="1"/>
      </top>
      <bottom/>
      <diagonal/>
    </border>
    <border>
      <left style="medium">
        <color indexed="64"/>
      </left>
      <right/>
      <top style="hair">
        <color indexed="64"/>
      </top>
      <bottom/>
      <diagonal/>
    </border>
    <border>
      <left/>
      <right/>
      <top style="hair">
        <color indexed="64"/>
      </top>
      <bottom/>
      <diagonal/>
    </border>
    <border>
      <left/>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dashed">
        <color indexed="64"/>
      </left>
      <right style="hair">
        <color indexed="64"/>
      </right>
      <top style="hair">
        <color indexed="64"/>
      </top>
      <bottom style="hair">
        <color indexed="64"/>
      </bottom>
      <diagonal/>
    </border>
  </borders>
  <cellStyleXfs count="1">
    <xf numFmtId="0" fontId="0" fillId="0" borderId="0"/>
  </cellStyleXfs>
  <cellXfs count="421">
    <xf numFmtId="0" fontId="0" fillId="0" borderId="0" xfId="0"/>
    <xf numFmtId="4" fontId="9" fillId="3" borderId="11" xfId="0" applyNumberFormat="1" applyFont="1" applyFill="1" applyBorder="1" applyAlignment="1" applyProtection="1">
      <alignment horizontal="center" vertical="center" wrapText="1"/>
      <protection locked="0"/>
    </xf>
    <xf numFmtId="4" fontId="9" fillId="3" borderId="11" xfId="0" applyNumberFormat="1" applyFont="1" applyFill="1" applyBorder="1" applyAlignment="1" applyProtection="1">
      <alignment horizontal="center" vertical="top" wrapText="1"/>
      <protection locked="0"/>
    </xf>
    <xf numFmtId="0" fontId="6" fillId="2" borderId="0" xfId="0" applyFont="1" applyFill="1"/>
    <xf numFmtId="0" fontId="6" fillId="0" borderId="0" xfId="0" applyFont="1"/>
    <xf numFmtId="0" fontId="6"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horizontal="center" vertical="center"/>
    </xf>
    <xf numFmtId="0" fontId="7" fillId="4" borderId="5" xfId="0" applyFont="1" applyFill="1" applyBorder="1" applyAlignment="1">
      <alignment vertical="center" wrapText="1"/>
    </xf>
    <xf numFmtId="0" fontId="7" fillId="4" borderId="1" xfId="0" applyFont="1" applyFill="1" applyBorder="1" applyAlignment="1">
      <alignment horizontal="left" vertical="center"/>
    </xf>
    <xf numFmtId="0" fontId="7" fillId="4" borderId="1" xfId="0" applyFont="1" applyFill="1" applyBorder="1" applyAlignment="1">
      <alignment vertical="center" wrapText="1"/>
    </xf>
    <xf numFmtId="0" fontId="7" fillId="4" borderId="6" xfId="0" applyFont="1" applyFill="1" applyBorder="1" applyAlignment="1">
      <alignment vertical="center" wrapText="1"/>
    </xf>
    <xf numFmtId="0" fontId="11" fillId="2" borderId="0" xfId="0" applyFont="1" applyFill="1" applyAlignment="1">
      <alignment horizontal="left" vertical="top" wrapText="1"/>
    </xf>
    <xf numFmtId="0" fontId="9" fillId="2" borderId="7" xfId="0" applyFont="1" applyFill="1" applyBorder="1" applyAlignment="1">
      <alignment horizontal="left" vertical="top"/>
    </xf>
    <xf numFmtId="0" fontId="9" fillId="2" borderId="0" xfId="0" applyFont="1" applyFill="1" applyAlignment="1">
      <alignment horizontal="left" vertical="top" wrapText="1"/>
    </xf>
    <xf numFmtId="0" fontId="6" fillId="0" borderId="0" xfId="0" applyFont="1" applyAlignment="1">
      <alignment horizontal="center" vertical="center"/>
    </xf>
    <xf numFmtId="0" fontId="9" fillId="2" borderId="8" xfId="0" applyFont="1" applyFill="1" applyBorder="1" applyAlignment="1">
      <alignment vertical="top" wrapText="1"/>
    </xf>
    <xf numFmtId="0" fontId="9" fillId="2" borderId="0" xfId="0" applyFont="1" applyFill="1" applyAlignment="1">
      <alignment vertical="center"/>
    </xf>
    <xf numFmtId="0" fontId="12" fillId="2" borderId="10" xfId="0" applyFont="1" applyFill="1" applyBorder="1" applyAlignment="1">
      <alignment horizontal="left" vertical="center"/>
    </xf>
    <xf numFmtId="0" fontId="12" fillId="2" borderId="11" xfId="0" applyFont="1" applyFill="1" applyBorder="1" applyAlignment="1">
      <alignment horizontal="left"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9" fillId="0" borderId="0" xfId="0" applyFont="1" applyAlignment="1">
      <alignment vertical="center"/>
    </xf>
    <xf numFmtId="49" fontId="9" fillId="0" borderId="12" xfId="0" applyNumberFormat="1" applyFont="1" applyBorder="1" applyAlignment="1">
      <alignment horizontal="center" vertical="center" wrapText="1"/>
    </xf>
    <xf numFmtId="0" fontId="9" fillId="2" borderId="0" xfId="0" applyFont="1" applyFill="1"/>
    <xf numFmtId="0" fontId="9" fillId="2" borderId="10" xfId="0" applyFont="1" applyFill="1" applyBorder="1" applyAlignment="1">
      <alignment horizontal="left" vertical="top"/>
    </xf>
    <xf numFmtId="0" fontId="12" fillId="2" borderId="11" xfId="0" applyFont="1" applyFill="1" applyBorder="1" applyAlignment="1">
      <alignment horizontal="left" vertical="top" wrapText="1"/>
    </xf>
    <xf numFmtId="0" fontId="9" fillId="2" borderId="11" xfId="0" applyFont="1" applyFill="1" applyBorder="1" applyAlignment="1">
      <alignment vertical="top" wrapText="1"/>
    </xf>
    <xf numFmtId="0" fontId="9" fillId="2" borderId="11" xfId="0" applyFont="1" applyFill="1" applyBorder="1" applyAlignment="1">
      <alignment horizontal="left" vertical="top" wrapText="1"/>
    </xf>
    <xf numFmtId="0" fontId="9" fillId="0" borderId="0" xfId="0" applyFont="1"/>
    <xf numFmtId="164" fontId="11" fillId="0" borderId="9" xfId="0" applyNumberFormat="1" applyFont="1" applyBorder="1" applyAlignment="1">
      <alignment horizontal="center" vertical="center"/>
    </xf>
    <xf numFmtId="0" fontId="12" fillId="2" borderId="11" xfId="0" applyFont="1" applyFill="1" applyBorder="1" applyAlignment="1">
      <alignment horizontal="left" vertical="center"/>
    </xf>
    <xf numFmtId="0" fontId="9" fillId="0" borderId="11" xfId="0" applyFont="1" applyBorder="1" applyAlignment="1">
      <alignment horizontal="center" vertical="center"/>
    </xf>
    <xf numFmtId="164" fontId="9" fillId="0" borderId="12" xfId="0" applyNumberFormat="1" applyFont="1" applyBorder="1" applyAlignment="1">
      <alignment horizontal="center" vertical="center"/>
    </xf>
    <xf numFmtId="4" fontId="9" fillId="0" borderId="11" xfId="0" applyNumberFormat="1" applyFont="1" applyBorder="1" applyAlignment="1">
      <alignment horizontal="center" vertical="center" wrapText="1"/>
    </xf>
    <xf numFmtId="4" fontId="16" fillId="0" borderId="11" xfId="0" applyNumberFormat="1" applyFont="1" applyBorder="1" applyAlignment="1">
      <alignment horizontal="center" wrapText="1"/>
    </xf>
    <xf numFmtId="0" fontId="6" fillId="3" borderId="34" xfId="0" applyFont="1" applyFill="1" applyBorder="1" applyAlignment="1">
      <alignment vertical="center"/>
    </xf>
    <xf numFmtId="1" fontId="9" fillId="3" borderId="11" xfId="0" applyNumberFormat="1" applyFont="1" applyFill="1" applyBorder="1" applyAlignment="1" applyProtection="1">
      <alignment horizontal="center" vertical="center" wrapText="1"/>
      <protection locked="0"/>
    </xf>
    <xf numFmtId="0" fontId="9" fillId="0" borderId="11" xfId="0" applyFont="1" applyBorder="1" applyAlignment="1">
      <alignment horizontal="left" vertical="center"/>
    </xf>
    <xf numFmtId="0" fontId="0" fillId="0" borderId="0" xfId="0" applyAlignment="1">
      <alignment horizontal="left" vertical="top"/>
    </xf>
    <xf numFmtId="0" fontId="24" fillId="0" borderId="0" xfId="0" applyFont="1" applyAlignment="1">
      <alignment horizontal="left" vertical="top"/>
    </xf>
    <xf numFmtId="0" fontId="0" fillId="0" borderId="0" xfId="0" applyAlignment="1">
      <alignment horizontal="left" vertical="center"/>
    </xf>
    <xf numFmtId="165" fontId="29" fillId="0" borderId="42" xfId="0" applyNumberFormat="1" applyFont="1" applyBorder="1" applyAlignment="1">
      <alignment horizontal="center" vertical="center" wrapText="1"/>
    </xf>
    <xf numFmtId="165" fontId="29" fillId="0" borderId="43" xfId="0" applyNumberFormat="1" applyFont="1" applyBorder="1" applyAlignment="1">
      <alignment horizontal="center" vertical="center" wrapText="1"/>
    </xf>
    <xf numFmtId="0" fontId="20" fillId="0" borderId="0" xfId="0" applyFont="1" applyAlignment="1">
      <alignment horizontal="left" vertical="top"/>
    </xf>
    <xf numFmtId="0" fontId="11" fillId="0" borderId="13" xfId="0" applyFont="1" applyBorder="1" applyAlignment="1">
      <alignment vertical="center"/>
    </xf>
    <xf numFmtId="0" fontId="11" fillId="0" borderId="14" xfId="0" applyFont="1" applyBorder="1" applyAlignment="1">
      <alignment vertical="center"/>
    </xf>
    <xf numFmtId="0" fontId="0" fillId="0" borderId="51" xfId="0" applyBorder="1" applyAlignment="1">
      <alignment horizontal="center" vertical="center"/>
    </xf>
    <xf numFmtId="0" fontId="9" fillId="0" borderId="53" xfId="0" applyFont="1" applyBorder="1" applyAlignment="1">
      <alignment horizontal="center" vertical="center" wrapText="1"/>
    </xf>
    <xf numFmtId="0" fontId="17" fillId="0" borderId="53" xfId="0" applyFont="1" applyBorder="1" applyAlignment="1">
      <alignment horizontal="center" vertical="center" wrapText="1"/>
    </xf>
    <xf numFmtId="0" fontId="9" fillId="0" borderId="53" xfId="0" applyFont="1" applyBorder="1" applyAlignment="1">
      <alignment horizontal="center" vertical="center"/>
    </xf>
    <xf numFmtId="0" fontId="42" fillId="0" borderId="51" xfId="0" applyFont="1" applyBorder="1" applyAlignment="1">
      <alignment horizontal="center" vertical="center"/>
    </xf>
    <xf numFmtId="0" fontId="0" fillId="2" borderId="51" xfId="0" applyFill="1" applyBorder="1" applyAlignment="1">
      <alignment horizontal="center" vertical="center"/>
    </xf>
    <xf numFmtId="0" fontId="41" fillId="0" borderId="0" xfId="0" applyFont="1"/>
    <xf numFmtId="0" fontId="0" fillId="0" borderId="0" xfId="0" applyAlignment="1">
      <alignment vertical="center"/>
    </xf>
    <xf numFmtId="0" fontId="0" fillId="0" borderId="0" xfId="0" applyAlignment="1">
      <alignment horizontal="center" vertical="center"/>
    </xf>
    <xf numFmtId="0" fontId="0" fillId="2" borderId="0" xfId="0" applyFill="1" applyAlignment="1">
      <alignment horizontal="center" vertical="center"/>
    </xf>
    <xf numFmtId="0" fontId="42" fillId="0" borderId="0" xfId="0" applyFont="1" applyAlignment="1">
      <alignment horizontal="center" vertical="center"/>
    </xf>
    <xf numFmtId="0" fontId="0" fillId="0" borderId="51" xfId="0" applyBorder="1" applyAlignment="1">
      <alignment horizontal="left" vertical="center"/>
    </xf>
    <xf numFmtId="165" fontId="29" fillId="0" borderId="36" xfId="0" applyNumberFormat="1" applyFont="1" applyBorder="1" applyAlignment="1">
      <alignment horizontal="center" vertical="center" wrapText="1"/>
    </xf>
    <xf numFmtId="0" fontId="25" fillId="0" borderId="36" xfId="0" applyFont="1" applyBorder="1" applyAlignment="1">
      <alignment horizontal="left" vertical="center" wrapText="1"/>
    </xf>
    <xf numFmtId="0" fontId="25" fillId="0" borderId="37" xfId="0" applyFont="1" applyBorder="1" applyAlignment="1">
      <alignment horizontal="left" vertical="center" wrapText="1"/>
    </xf>
    <xf numFmtId="0" fontId="25" fillId="0" borderId="38" xfId="0" applyFont="1" applyBorder="1" applyAlignment="1">
      <alignment horizontal="left" vertical="center" wrapText="1"/>
    </xf>
    <xf numFmtId="165" fontId="29" fillId="0" borderId="37" xfId="0" applyNumberFormat="1" applyFont="1" applyBorder="1" applyAlignment="1">
      <alignment horizontal="center" vertical="center" wrapText="1"/>
    </xf>
    <xf numFmtId="0" fontId="25" fillId="0" borderId="37" xfId="0" applyFont="1" applyBorder="1" applyAlignment="1">
      <alignment vertical="center" wrapText="1"/>
    </xf>
    <xf numFmtId="0" fontId="25" fillId="0" borderId="36" xfId="0" applyFont="1" applyBorder="1" applyAlignment="1">
      <alignment vertical="center" wrapText="1"/>
    </xf>
    <xf numFmtId="0" fontId="20" fillId="0" borderId="37" xfId="0" applyFont="1" applyBorder="1" applyAlignment="1">
      <alignment horizontal="left" vertical="center" wrapText="1"/>
    </xf>
    <xf numFmtId="0" fontId="20" fillId="0" borderId="36" xfId="0" applyFont="1" applyBorder="1" applyAlignment="1">
      <alignment vertical="center" wrapText="1"/>
    </xf>
    <xf numFmtId="0" fontId="43" fillId="0" borderId="0" xfId="0" applyFont="1"/>
    <xf numFmtId="0" fontId="43" fillId="0" borderId="0" xfId="0" applyFont="1" applyAlignment="1">
      <alignment vertical="top" wrapText="1"/>
    </xf>
    <xf numFmtId="0" fontId="0" fillId="0" borderId="51" xfId="0" applyBorder="1" applyAlignment="1">
      <alignment horizontal="left" vertical="center" wrapText="1"/>
    </xf>
    <xf numFmtId="0" fontId="45" fillId="0" borderId="0" xfId="0" applyFont="1"/>
    <xf numFmtId="0" fontId="28" fillId="0" borderId="37" xfId="0" applyFont="1" applyBorder="1" applyAlignment="1">
      <alignment horizontal="left" vertical="center" wrapText="1"/>
    </xf>
    <xf numFmtId="0" fontId="9" fillId="0" borderId="0" xfId="0" applyFont="1" applyAlignment="1">
      <alignment vertical="top" wrapText="1"/>
    </xf>
    <xf numFmtId="0" fontId="9" fillId="0" borderId="11" xfId="0" applyFont="1" applyBorder="1" applyAlignment="1">
      <alignment vertical="top" wrapText="1"/>
    </xf>
    <xf numFmtId="0" fontId="11" fillId="0" borderId="0" xfId="0" applyFont="1" applyAlignment="1">
      <alignment horizontal="center" vertical="center"/>
    </xf>
    <xf numFmtId="0" fontId="28" fillId="0" borderId="37" xfId="0" applyFont="1" applyBorder="1" applyAlignment="1">
      <alignment vertical="center" wrapText="1"/>
    </xf>
    <xf numFmtId="0" fontId="31" fillId="0" borderId="41" xfId="0" applyFont="1" applyBorder="1" applyAlignment="1">
      <alignment horizontal="center" vertical="center" wrapText="1"/>
    </xf>
    <xf numFmtId="0" fontId="28" fillId="0" borderId="38" xfId="0" applyFont="1" applyBorder="1" applyAlignment="1">
      <alignment vertical="center" wrapText="1"/>
    </xf>
    <xf numFmtId="0" fontId="28" fillId="0" borderId="41" xfId="0" applyFont="1" applyBorder="1" applyAlignment="1">
      <alignment vertical="center" wrapText="1"/>
    </xf>
    <xf numFmtId="0" fontId="28" fillId="0" borderId="37" xfId="0" applyFont="1" applyBorder="1" applyAlignment="1">
      <alignment horizontal="center" vertical="center" wrapText="1"/>
    </xf>
    <xf numFmtId="0" fontId="28" fillId="0" borderId="41" xfId="0" applyFont="1" applyBorder="1" applyAlignment="1">
      <alignment horizontal="center" vertical="center" wrapText="1"/>
    </xf>
    <xf numFmtId="0" fontId="28" fillId="0" borderId="43" xfId="0" applyFont="1" applyBorder="1" applyAlignment="1">
      <alignment horizontal="left" vertical="center" wrapText="1"/>
    </xf>
    <xf numFmtId="0" fontId="28" fillId="0" borderId="46" xfId="0" applyFont="1" applyBorder="1" applyAlignment="1">
      <alignment horizontal="left" vertical="center" wrapText="1"/>
    </xf>
    <xf numFmtId="0" fontId="36" fillId="0" borderId="44" xfId="0" applyFont="1" applyBorder="1" applyAlignment="1">
      <alignment vertical="center" wrapText="1"/>
    </xf>
    <xf numFmtId="0" fontId="12" fillId="0" borderId="11" xfId="0" applyFont="1" applyBorder="1" applyAlignment="1">
      <alignment horizontal="center" vertical="top"/>
    </xf>
    <xf numFmtId="0" fontId="11" fillId="2" borderId="11" xfId="0" applyFont="1" applyFill="1" applyBorder="1" applyAlignment="1">
      <alignment horizontal="left" vertical="top" wrapText="1"/>
    </xf>
    <xf numFmtId="0" fontId="11" fillId="0" borderId="27" xfId="0" applyFont="1" applyBorder="1" applyAlignment="1">
      <alignment vertical="top" wrapText="1"/>
    </xf>
    <xf numFmtId="0" fontId="10" fillId="0" borderId="0" xfId="0" applyFont="1" applyAlignment="1">
      <alignment horizontal="left" vertical="center" wrapText="1"/>
    </xf>
    <xf numFmtId="0" fontId="48" fillId="3" borderId="11" xfId="0" applyFont="1" applyFill="1" applyBorder="1" applyAlignment="1" applyProtection="1">
      <alignment horizontal="right" vertical="center" wrapText="1"/>
      <protection locked="0"/>
    </xf>
    <xf numFmtId="10" fontId="11" fillId="3" borderId="33" xfId="0" applyNumberFormat="1" applyFont="1" applyFill="1" applyBorder="1" applyAlignment="1" applyProtection="1">
      <alignment horizontal="center" vertical="center"/>
      <protection locked="0"/>
    </xf>
    <xf numFmtId="0" fontId="50" fillId="0" borderId="0" xfId="0" applyFont="1" applyAlignment="1">
      <alignment horizontal="left" vertical="top"/>
    </xf>
    <xf numFmtId="0" fontId="0" fillId="6" borderId="0" xfId="0" applyFill="1" applyAlignment="1">
      <alignment vertical="center" wrapText="1"/>
    </xf>
    <xf numFmtId="0" fontId="13" fillId="2" borderId="0" xfId="0" applyFont="1" applyFill="1" applyAlignment="1">
      <alignment vertical="top"/>
    </xf>
    <xf numFmtId="0" fontId="8" fillId="0" borderId="34" xfId="0" applyFont="1" applyBorder="1" applyAlignment="1">
      <alignment vertical="top" wrapText="1"/>
    </xf>
    <xf numFmtId="0" fontId="8" fillId="0" borderId="0" xfId="0" applyFont="1" applyAlignment="1">
      <alignment wrapText="1"/>
    </xf>
    <xf numFmtId="0" fontId="8" fillId="4" borderId="0" xfId="0" applyFont="1" applyFill="1" applyAlignment="1">
      <alignment wrapText="1"/>
    </xf>
    <xf numFmtId="0" fontId="15" fillId="2" borderId="0" xfId="0" applyFont="1" applyFill="1"/>
    <xf numFmtId="0" fontId="10" fillId="2" borderId="0" xfId="0" applyFont="1" applyFill="1" applyAlignment="1">
      <alignment horizontal="left" wrapText="1"/>
    </xf>
    <xf numFmtId="0" fontId="10" fillId="2" borderId="0" xfId="0" applyFont="1" applyFill="1" applyAlignment="1">
      <alignment vertical="top"/>
    </xf>
    <xf numFmtId="0" fontId="15" fillId="0" borderId="0" xfId="0" applyFont="1" applyAlignment="1">
      <alignment vertical="top"/>
    </xf>
    <xf numFmtId="0" fontId="15" fillId="0" borderId="34" xfId="0" applyFont="1" applyBorder="1" applyAlignment="1">
      <alignment vertical="top" wrapText="1"/>
    </xf>
    <xf numFmtId="0" fontId="15" fillId="0" borderId="0" xfId="0" applyFont="1" applyAlignment="1">
      <alignment wrapText="1"/>
    </xf>
    <xf numFmtId="0" fontId="15" fillId="4" borderId="0" xfId="0" applyFont="1" applyFill="1" applyAlignment="1">
      <alignment wrapText="1"/>
    </xf>
    <xf numFmtId="0" fontId="15" fillId="0" borderId="0" xfId="0" applyFont="1"/>
    <xf numFmtId="0" fontId="12" fillId="10" borderId="34" xfId="0" applyFont="1" applyFill="1" applyBorder="1" applyAlignment="1">
      <alignment vertical="top" wrapText="1"/>
    </xf>
    <xf numFmtId="0" fontId="12" fillId="0" borderId="0" xfId="0" applyFont="1" applyAlignment="1">
      <alignment wrapText="1"/>
    </xf>
    <xf numFmtId="0" fontId="16" fillId="4" borderId="0" xfId="0" applyFont="1" applyFill="1" applyAlignment="1">
      <alignment wrapText="1"/>
    </xf>
    <xf numFmtId="0" fontId="12" fillId="11" borderId="34" xfId="0" applyFont="1" applyFill="1" applyBorder="1" applyAlignment="1">
      <alignment vertical="top" wrapText="1"/>
    </xf>
    <xf numFmtId="0" fontId="16" fillId="0" borderId="0" xfId="0" applyFont="1" applyAlignment="1">
      <alignment wrapText="1"/>
    </xf>
    <xf numFmtId="0" fontId="12" fillId="0" borderId="34" xfId="0" applyFont="1" applyBorder="1" applyAlignment="1">
      <alignment vertical="top" wrapText="1"/>
    </xf>
    <xf numFmtId="0" fontId="10" fillId="12" borderId="0" xfId="0" applyFont="1" applyFill="1" applyAlignment="1">
      <alignment horizontal="left" wrapText="1"/>
    </xf>
    <xf numFmtId="0" fontId="10" fillId="12" borderId="0" xfId="0" applyFont="1" applyFill="1" applyAlignment="1">
      <alignment horizontal="left" vertical="center" wrapText="1"/>
    </xf>
    <xf numFmtId="0" fontId="51" fillId="12" borderId="0" xfId="0" applyFont="1" applyFill="1" applyAlignment="1">
      <alignment horizontal="left" vertical="center" wrapText="1"/>
    </xf>
    <xf numFmtId="0" fontId="13" fillId="12" borderId="0" xfId="0" applyFont="1" applyFill="1" applyAlignment="1">
      <alignment vertical="top"/>
    </xf>
    <xf numFmtId="0" fontId="12" fillId="12" borderId="34" xfId="0" applyFont="1" applyFill="1" applyBorder="1" applyAlignment="1">
      <alignment vertical="top" wrapText="1"/>
    </xf>
    <xf numFmtId="0" fontId="12" fillId="12" borderId="0" xfId="0" applyFont="1" applyFill="1" applyAlignment="1">
      <alignment wrapText="1"/>
    </xf>
    <xf numFmtId="0" fontId="16" fillId="12" borderId="0" xfId="0" applyFont="1" applyFill="1" applyAlignment="1">
      <alignment wrapText="1"/>
    </xf>
    <xf numFmtId="0" fontId="7" fillId="12" borderId="0" xfId="0" applyFont="1" applyFill="1" applyAlignment="1">
      <alignment horizontal="center" vertical="center"/>
    </xf>
    <xf numFmtId="0" fontId="12" fillId="2" borderId="62" xfId="0" applyFont="1" applyFill="1" applyBorder="1" applyAlignment="1">
      <alignment horizontal="left" vertical="center"/>
    </xf>
    <xf numFmtId="0" fontId="12" fillId="13" borderId="11" xfId="0" applyFont="1" applyFill="1" applyBorder="1" applyAlignment="1">
      <alignment horizontal="center" vertical="center" wrapText="1"/>
    </xf>
    <xf numFmtId="0" fontId="9" fillId="4" borderId="0" xfId="0" applyFont="1" applyFill="1" applyAlignment="1">
      <alignment vertical="center"/>
    </xf>
    <xf numFmtId="0" fontId="12" fillId="6" borderId="11" xfId="0" applyFont="1" applyFill="1" applyBorder="1" applyAlignment="1">
      <alignment horizontal="center" vertical="center" wrapText="1"/>
    </xf>
    <xf numFmtId="0" fontId="12" fillId="7" borderId="11" xfId="0" applyFont="1" applyFill="1" applyBorder="1" applyAlignment="1">
      <alignment horizontal="center" vertical="center" wrapText="1"/>
    </xf>
    <xf numFmtId="0" fontId="12" fillId="2" borderId="59" xfId="0" applyFont="1" applyFill="1" applyBorder="1" applyAlignment="1">
      <alignment horizontal="left" vertical="center"/>
    </xf>
    <xf numFmtId="0" fontId="12" fillId="2" borderId="59" xfId="0" applyFont="1" applyFill="1" applyBorder="1" applyAlignment="1">
      <alignment horizontal="left" vertical="center" wrapText="1"/>
    </xf>
    <xf numFmtId="0" fontId="12" fillId="0" borderId="59" xfId="0" applyFont="1" applyBorder="1" applyAlignment="1">
      <alignment horizontal="center" vertical="center" wrapText="1"/>
    </xf>
    <xf numFmtId="0" fontId="9" fillId="2" borderId="62" xfId="0" applyFont="1" applyFill="1" applyBorder="1" applyAlignment="1">
      <alignment horizontal="left" vertical="top"/>
    </xf>
    <xf numFmtId="0" fontId="11" fillId="14" borderId="11" xfId="0" applyFont="1" applyFill="1" applyBorder="1" applyAlignment="1">
      <alignment horizontal="left" vertical="top" wrapText="1"/>
    </xf>
    <xf numFmtId="0" fontId="9" fillId="4" borderId="0" xfId="0" applyFont="1" applyFill="1"/>
    <xf numFmtId="0" fontId="48" fillId="0" borderId="11" xfId="0" applyFont="1" applyBorder="1" applyAlignment="1">
      <alignment horizontal="center" vertical="top" wrapText="1"/>
    </xf>
    <xf numFmtId="0" fontId="52" fillId="0" borderId="11" xfId="0" applyFont="1" applyBorder="1" applyAlignment="1">
      <alignment horizontal="center" vertical="top" wrapText="1"/>
    </xf>
    <xf numFmtId="0" fontId="53" fillId="0" borderId="11" xfId="0" applyFont="1" applyBorder="1" applyAlignment="1">
      <alignment horizontal="center" vertical="top"/>
    </xf>
    <xf numFmtId="0" fontId="12" fillId="0" borderId="11" xfId="0" applyFont="1" applyBorder="1" applyAlignment="1">
      <alignment horizontal="center" vertical="top" wrapText="1"/>
    </xf>
    <xf numFmtId="0" fontId="11" fillId="14" borderId="0" xfId="0" applyFont="1" applyFill="1" applyAlignment="1">
      <alignment vertical="top" wrapText="1"/>
    </xf>
    <xf numFmtId="0" fontId="38" fillId="2" borderId="11" xfId="0" applyFont="1" applyFill="1" applyBorder="1" applyAlignment="1">
      <alignment horizontal="left" vertical="top"/>
    </xf>
    <xf numFmtId="0" fontId="11" fillId="0" borderId="0" xfId="0" applyFont="1" applyAlignment="1">
      <alignment vertical="center"/>
    </xf>
    <xf numFmtId="0" fontId="38" fillId="0" borderId="0" xfId="0" applyFont="1" applyAlignment="1">
      <alignment horizontal="center" vertical="center"/>
    </xf>
    <xf numFmtId="0" fontId="1" fillId="2" borderId="0" xfId="0" applyFont="1" applyFill="1"/>
    <xf numFmtId="0" fontId="1" fillId="0" borderId="0" xfId="0" applyFont="1"/>
    <xf numFmtId="0" fontId="1" fillId="0" borderId="0" xfId="0" applyFont="1" applyAlignment="1">
      <alignment vertical="top"/>
    </xf>
    <xf numFmtId="0" fontId="1" fillId="12" borderId="0" xfId="0" applyFont="1" applyFill="1"/>
    <xf numFmtId="0" fontId="1" fillId="12" borderId="0" xfId="0" applyFont="1" applyFill="1" applyAlignment="1">
      <alignment vertical="top"/>
    </xf>
    <xf numFmtId="0" fontId="10" fillId="2" borderId="0" xfId="0" applyFont="1" applyFill="1" applyAlignment="1">
      <alignment horizontal="left" vertical="center" wrapText="1"/>
    </xf>
    <xf numFmtId="0" fontId="16" fillId="0" borderId="34" xfId="0" applyFont="1" applyBorder="1" applyAlignment="1">
      <alignment horizontal="center" vertical="top" wrapText="1"/>
    </xf>
    <xf numFmtId="0" fontId="47" fillId="3" borderId="34" xfId="0" applyFont="1" applyFill="1" applyBorder="1" applyAlignment="1">
      <alignment vertical="top" wrapText="1"/>
    </xf>
    <xf numFmtId="0" fontId="9" fillId="0" borderId="34" xfId="0" applyFont="1" applyBorder="1" applyAlignment="1">
      <alignment vertical="top" wrapText="1"/>
    </xf>
    <xf numFmtId="0" fontId="1" fillId="4" borderId="0" xfId="0" applyFont="1" applyFill="1"/>
    <xf numFmtId="0" fontId="1" fillId="0" borderId="0" xfId="0" applyFont="1" applyAlignment="1">
      <alignment horizontal="center"/>
    </xf>
    <xf numFmtId="0" fontId="6" fillId="0" borderId="0" xfId="0" applyFont="1" applyAlignment="1">
      <alignment horizontal="center"/>
    </xf>
    <xf numFmtId="0" fontId="13" fillId="0" borderId="26" xfId="0" applyFont="1" applyBorder="1" applyAlignment="1">
      <alignment vertical="center" wrapText="1"/>
    </xf>
    <xf numFmtId="0" fontId="6" fillId="2" borderId="0" xfId="0" applyFont="1" applyFill="1" applyAlignment="1">
      <alignment horizontal="center"/>
    </xf>
    <xf numFmtId="0" fontId="18" fillId="2" borderId="23" xfId="0" applyFont="1" applyFill="1" applyBorder="1" applyAlignment="1">
      <alignment vertical="center"/>
    </xf>
    <xf numFmtId="0" fontId="18" fillId="2" borderId="24" xfId="0" applyFont="1" applyFill="1" applyBorder="1" applyAlignment="1">
      <alignment vertical="center"/>
    </xf>
    <xf numFmtId="0" fontId="18" fillId="2" borderId="25" xfId="0" applyFont="1" applyFill="1" applyBorder="1" applyAlignment="1">
      <alignment vertical="center"/>
    </xf>
    <xf numFmtId="0" fontId="6" fillId="0" borderId="24" xfId="0" applyFont="1" applyBorder="1" applyAlignment="1">
      <alignment vertical="center"/>
    </xf>
    <xf numFmtId="0" fontId="6" fillId="0" borderId="25" xfId="0" applyFont="1" applyBorder="1" applyAlignment="1">
      <alignment vertical="center"/>
    </xf>
    <xf numFmtId="0" fontId="18" fillId="2" borderId="0" xfId="0" applyFont="1" applyFill="1" applyAlignment="1">
      <alignment vertical="center"/>
    </xf>
    <xf numFmtId="0" fontId="10" fillId="2" borderId="0" xfId="0" applyFont="1" applyFill="1" applyAlignment="1">
      <alignment vertical="center"/>
    </xf>
    <xf numFmtId="0" fontId="7" fillId="2" borderId="0" xfId="0" applyFont="1" applyFill="1" applyAlignment="1">
      <alignment horizontal="right" vertical="center"/>
    </xf>
    <xf numFmtId="0" fontId="10" fillId="0" borderId="0" xfId="0" applyFont="1" applyAlignment="1">
      <alignment vertical="center" wrapText="1"/>
    </xf>
    <xf numFmtId="0" fontId="10" fillId="0" borderId="0" xfId="0" applyFont="1" applyAlignment="1">
      <alignment vertic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30"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0" xfId="0" applyFont="1" applyAlignment="1">
      <alignment horizontal="center" vertical="center" wrapText="1"/>
    </xf>
    <xf numFmtId="0" fontId="11" fillId="0" borderId="16" xfId="0" applyFont="1" applyBorder="1" applyAlignment="1">
      <alignment horizontal="left" vertical="center" wrapText="1"/>
    </xf>
    <xf numFmtId="0" fontId="9" fillId="0" borderId="16" xfId="0" applyFont="1" applyBorder="1" applyAlignment="1">
      <alignment horizontal="left" vertical="center" wrapText="1"/>
    </xf>
    <xf numFmtId="0" fontId="11" fillId="0" borderId="31" xfId="0" applyFont="1" applyBorder="1" applyAlignment="1">
      <alignment horizontal="center" vertical="center"/>
    </xf>
    <xf numFmtId="0" fontId="7" fillId="5" borderId="0" xfId="0" applyFont="1" applyFill="1" applyAlignment="1">
      <alignment vertical="center" wrapText="1"/>
    </xf>
    <xf numFmtId="0" fontId="6" fillId="2" borderId="31" xfId="0" applyFont="1" applyFill="1" applyBorder="1" applyAlignment="1">
      <alignment vertical="center"/>
    </xf>
    <xf numFmtId="0" fontId="8" fillId="2" borderId="20" xfId="0" applyFont="1" applyFill="1" applyBorder="1" applyAlignment="1">
      <alignment horizontal="center" vertical="center" wrapText="1"/>
    </xf>
    <xf numFmtId="0" fontId="6" fillId="2" borderId="19" xfId="0" applyFont="1" applyFill="1" applyBorder="1" applyAlignment="1">
      <alignment horizontal="center" vertical="center"/>
    </xf>
    <xf numFmtId="0" fontId="11" fillId="5" borderId="0" xfId="0" applyFont="1" applyFill="1" applyAlignment="1">
      <alignment vertical="center" wrapText="1"/>
    </xf>
    <xf numFmtId="3" fontId="11" fillId="5" borderId="0" xfId="0" applyNumberFormat="1" applyFont="1" applyFill="1" applyAlignment="1">
      <alignment vertical="center" wrapText="1"/>
    </xf>
    <xf numFmtId="164" fontId="11" fillId="2" borderId="31" xfId="0" applyNumberFormat="1" applyFont="1" applyFill="1" applyBorder="1" applyAlignment="1">
      <alignment vertical="center" wrapText="1"/>
    </xf>
    <xf numFmtId="0" fontId="11" fillId="2" borderId="0" xfId="0" applyFont="1" applyFill="1" applyAlignment="1">
      <alignment horizontal="center" vertical="center"/>
    </xf>
    <xf numFmtId="164" fontId="11" fillId="2" borderId="19" xfId="0" applyNumberFormat="1" applyFont="1" applyFill="1" applyBorder="1" applyAlignment="1">
      <alignment horizontal="center" vertical="center"/>
    </xf>
    <xf numFmtId="164" fontId="11" fillId="2" borderId="0" xfId="0" applyNumberFormat="1" applyFont="1" applyFill="1" applyAlignment="1">
      <alignment horizontal="center" vertical="center"/>
    </xf>
    <xf numFmtId="164" fontId="11" fillId="0" borderId="31" xfId="0" applyNumberFormat="1" applyFont="1" applyBorder="1" applyAlignment="1">
      <alignment vertical="center" wrapText="1"/>
    </xf>
    <xf numFmtId="10" fontId="8" fillId="0" borderId="33" xfId="0" applyNumberFormat="1" applyFont="1" applyBorder="1" applyAlignment="1">
      <alignment horizontal="center" vertical="center" wrapText="1"/>
    </xf>
    <xf numFmtId="0" fontId="6" fillId="5" borderId="0" xfId="0" applyFont="1" applyFill="1" applyAlignment="1">
      <alignment horizontal="left" vertical="center" wrapText="1"/>
    </xf>
    <xf numFmtId="0" fontId="6" fillId="2" borderId="18" xfId="0" applyFont="1" applyFill="1" applyBorder="1" applyAlignment="1">
      <alignment horizontal="center" vertical="center"/>
    </xf>
    <xf numFmtId="0" fontId="15" fillId="2" borderId="0" xfId="0" applyFont="1" applyFill="1" applyAlignment="1">
      <alignment vertical="center"/>
    </xf>
    <xf numFmtId="0" fontId="10" fillId="5" borderId="0" xfId="0" applyFont="1" applyFill="1" applyAlignment="1">
      <alignment vertical="center" wrapText="1"/>
    </xf>
    <xf numFmtId="164" fontId="10" fillId="5" borderId="35" xfId="0" applyNumberFormat="1" applyFont="1" applyFill="1" applyBorder="1" applyAlignment="1">
      <alignment vertical="center" wrapText="1"/>
    </xf>
    <xf numFmtId="0" fontId="10" fillId="5" borderId="0" xfId="0" applyFont="1" applyFill="1" applyAlignment="1">
      <alignment horizontal="center" vertical="center"/>
    </xf>
    <xf numFmtId="10" fontId="10" fillId="5" borderId="18" xfId="0" applyNumberFormat="1" applyFont="1" applyFill="1" applyBorder="1" applyAlignment="1">
      <alignment horizontal="center" vertical="center"/>
    </xf>
    <xf numFmtId="164" fontId="10" fillId="5" borderId="35" xfId="0" applyNumberFormat="1" applyFont="1" applyFill="1" applyBorder="1" applyAlignment="1">
      <alignment horizontal="center" vertical="center" wrapText="1"/>
    </xf>
    <xf numFmtId="164" fontId="10" fillId="5" borderId="0" xfId="0" applyNumberFormat="1" applyFont="1" applyFill="1" applyAlignment="1">
      <alignment horizontal="center" vertical="center" wrapText="1"/>
    </xf>
    <xf numFmtId="164" fontId="10" fillId="5" borderId="0" xfId="0" applyNumberFormat="1" applyFont="1" applyFill="1" applyAlignment="1">
      <alignment horizontal="center" vertical="center"/>
    </xf>
    <xf numFmtId="0" fontId="15" fillId="0" borderId="0" xfId="0" applyFont="1" applyAlignment="1">
      <alignment vertical="center"/>
    </xf>
    <xf numFmtId="0" fontId="7" fillId="0" borderId="0" xfId="0" applyFont="1" applyAlignment="1">
      <alignment vertical="center" wrapText="1"/>
    </xf>
    <xf numFmtId="164" fontId="10" fillId="0" borderId="55" xfId="0" applyNumberFormat="1" applyFont="1" applyBorder="1" applyAlignment="1">
      <alignment vertical="center" wrapText="1"/>
    </xf>
    <xf numFmtId="0" fontId="10" fillId="0" borderId="0" xfId="0" applyFont="1" applyAlignment="1">
      <alignment horizontal="center" vertical="center"/>
    </xf>
    <xf numFmtId="10" fontId="10" fillId="0" borderId="18" xfId="0" applyNumberFormat="1" applyFont="1" applyBorder="1" applyAlignment="1">
      <alignment horizontal="center" vertical="center"/>
    </xf>
    <xf numFmtId="164" fontId="10" fillId="0" borderId="56" xfId="0" applyNumberFormat="1" applyFont="1" applyBorder="1" applyAlignment="1">
      <alignment horizontal="center" vertical="center" wrapText="1"/>
    </xf>
    <xf numFmtId="164" fontId="10" fillId="0" borderId="0" xfId="0" applyNumberFormat="1" applyFont="1" applyAlignment="1">
      <alignment horizontal="center" vertical="center" wrapText="1"/>
    </xf>
    <xf numFmtId="164" fontId="10" fillId="0" borderId="0" xfId="0" applyNumberFormat="1" applyFont="1" applyAlignment="1">
      <alignment horizontal="center" vertical="center"/>
    </xf>
    <xf numFmtId="0" fontId="7" fillId="6" borderId="0" xfId="0" applyFont="1" applyFill="1" applyAlignment="1">
      <alignment vertical="center" wrapText="1"/>
    </xf>
    <xf numFmtId="0" fontId="11" fillId="6" borderId="0" xfId="0" applyFont="1" applyFill="1" applyAlignment="1">
      <alignment vertical="center" wrapText="1"/>
    </xf>
    <xf numFmtId="3" fontId="11" fillId="6" borderId="0" xfId="0" applyNumberFormat="1" applyFont="1" applyFill="1" applyAlignment="1">
      <alignment vertical="center" wrapText="1"/>
    </xf>
    <xf numFmtId="0" fontId="6" fillId="6" borderId="0" xfId="0" applyFont="1" applyFill="1" applyAlignment="1">
      <alignment horizontal="left" vertical="center" wrapText="1"/>
    </xf>
    <xf numFmtId="0" fontId="10" fillId="6" borderId="0" xfId="0" applyFont="1" applyFill="1" applyAlignment="1">
      <alignment vertical="center" wrapText="1"/>
    </xf>
    <xf numFmtId="164" fontId="10" fillId="6" borderId="35" xfId="0" applyNumberFormat="1" applyFont="1" applyFill="1" applyBorder="1" applyAlignment="1">
      <alignment vertical="center" wrapText="1"/>
    </xf>
    <xf numFmtId="0" fontId="10" fillId="6" borderId="0" xfId="0" applyFont="1" applyFill="1" applyAlignment="1">
      <alignment horizontal="center" vertical="center"/>
    </xf>
    <xf numFmtId="10" fontId="10" fillId="6" borderId="18" xfId="0" applyNumberFormat="1" applyFont="1" applyFill="1" applyBorder="1" applyAlignment="1">
      <alignment horizontal="center" vertical="center"/>
    </xf>
    <xf numFmtId="164" fontId="10" fillId="6" borderId="35" xfId="0" applyNumberFormat="1" applyFont="1" applyFill="1" applyBorder="1" applyAlignment="1">
      <alignment horizontal="center" vertical="center" wrapText="1"/>
    </xf>
    <xf numFmtId="164" fontId="10" fillId="6" borderId="0" xfId="0" applyNumberFormat="1" applyFont="1" applyFill="1" applyAlignment="1">
      <alignment horizontal="center" vertical="center" wrapText="1"/>
    </xf>
    <xf numFmtId="164" fontId="10" fillId="6" borderId="0" xfId="0" applyNumberFormat="1" applyFont="1" applyFill="1" applyAlignment="1">
      <alignment horizontal="center" vertical="center"/>
    </xf>
    <xf numFmtId="0" fontId="7" fillId="7" borderId="0" xfId="0" applyFont="1" applyFill="1" applyAlignment="1">
      <alignment vertical="center" wrapText="1"/>
    </xf>
    <xf numFmtId="0" fontId="11" fillId="7" borderId="0" xfId="0" applyFont="1" applyFill="1" applyAlignment="1">
      <alignment vertical="center" wrapText="1"/>
    </xf>
    <xf numFmtId="3" fontId="11" fillId="7" borderId="0" xfId="0" applyNumberFormat="1" applyFont="1" applyFill="1" applyAlignment="1">
      <alignment vertical="center" wrapText="1"/>
    </xf>
    <xf numFmtId="0" fontId="21" fillId="7" borderId="0" xfId="0" applyFont="1" applyFill="1" applyAlignment="1">
      <alignment horizontal="left" vertical="center" wrapText="1"/>
    </xf>
    <xf numFmtId="0" fontId="6" fillId="7" borderId="0" xfId="0" applyFont="1" applyFill="1" applyAlignment="1">
      <alignment horizontal="left" vertical="center" wrapText="1"/>
    </xf>
    <xf numFmtId="0" fontId="10" fillId="7" borderId="0" xfId="0" applyFont="1" applyFill="1" applyAlignment="1">
      <alignment vertical="center" wrapText="1"/>
    </xf>
    <xf numFmtId="164" fontId="10" fillId="7" borderId="35" xfId="0" applyNumberFormat="1" applyFont="1" applyFill="1" applyBorder="1" applyAlignment="1">
      <alignment vertical="center" wrapText="1"/>
    </xf>
    <xf numFmtId="0" fontId="10" fillId="7" borderId="0" xfId="0" applyFont="1" applyFill="1" applyAlignment="1">
      <alignment horizontal="center" vertical="center"/>
    </xf>
    <xf numFmtId="10" fontId="10" fillId="7" borderId="18" xfId="0" applyNumberFormat="1" applyFont="1" applyFill="1" applyBorder="1" applyAlignment="1">
      <alignment horizontal="center" vertical="center"/>
    </xf>
    <xf numFmtId="164" fontId="10" fillId="7" borderId="0" xfId="0" applyNumberFormat="1" applyFont="1" applyFill="1" applyAlignment="1">
      <alignment horizontal="center" vertical="center" wrapText="1"/>
    </xf>
    <xf numFmtId="164" fontId="10" fillId="7" borderId="0" xfId="0" applyNumberFormat="1" applyFont="1" applyFill="1" applyAlignment="1">
      <alignment horizontal="center" vertical="center"/>
    </xf>
    <xf numFmtId="0" fontId="7" fillId="2" borderId="0" xfId="0" applyFont="1" applyFill="1" applyAlignment="1">
      <alignment vertical="center" wrapText="1"/>
    </xf>
    <xf numFmtId="0" fontId="6" fillId="2" borderId="0" xfId="0" applyFont="1" applyFill="1" applyAlignment="1">
      <alignment horizontal="left" vertical="center" wrapText="1"/>
    </xf>
    <xf numFmtId="0" fontId="7" fillId="8" borderId="0" xfId="0" applyFont="1" applyFill="1" applyAlignment="1">
      <alignment vertical="center" wrapText="1"/>
    </xf>
    <xf numFmtId="0" fontId="11" fillId="8" borderId="0" xfId="0" applyFont="1" applyFill="1" applyAlignment="1">
      <alignment vertical="center" wrapText="1"/>
    </xf>
    <xf numFmtId="3" fontId="11" fillId="8" borderId="0" xfId="0" applyNumberFormat="1" applyFont="1" applyFill="1" applyAlignment="1">
      <alignment vertical="center" wrapText="1"/>
    </xf>
    <xf numFmtId="0" fontId="21" fillId="8" borderId="0" xfId="0" applyFont="1" applyFill="1" applyAlignment="1">
      <alignment horizontal="left" vertical="center" wrapText="1"/>
    </xf>
    <xf numFmtId="0" fontId="6" fillId="8" borderId="0" xfId="0" applyFont="1" applyFill="1" applyAlignment="1">
      <alignment horizontal="left" vertical="center" wrapText="1"/>
    </xf>
    <xf numFmtId="0" fontId="10" fillId="8" borderId="0" xfId="0" applyFont="1" applyFill="1" applyAlignment="1">
      <alignment vertical="center" wrapText="1"/>
    </xf>
    <xf numFmtId="164" fontId="10" fillId="8" borderId="35" xfId="0" applyNumberFormat="1" applyFont="1" applyFill="1" applyBorder="1" applyAlignment="1">
      <alignment vertical="center" wrapText="1"/>
    </xf>
    <xf numFmtId="0" fontId="10" fillId="8" borderId="0" xfId="0" applyFont="1" applyFill="1" applyAlignment="1">
      <alignment horizontal="center" vertical="center"/>
    </xf>
    <xf numFmtId="10" fontId="10" fillId="8" borderId="18" xfId="0" applyNumberFormat="1" applyFont="1" applyFill="1" applyBorder="1" applyAlignment="1">
      <alignment horizontal="center" vertical="center"/>
    </xf>
    <xf numFmtId="164" fontId="10" fillId="8" borderId="0" xfId="0" applyNumberFormat="1" applyFont="1" applyFill="1" applyAlignment="1">
      <alignment horizontal="center" vertical="center" wrapText="1"/>
    </xf>
    <xf numFmtId="164" fontId="10" fillId="8" borderId="0" xfId="0" applyNumberFormat="1" applyFont="1" applyFill="1" applyAlignment="1">
      <alignment horizontal="center" vertical="center"/>
    </xf>
    <xf numFmtId="0" fontId="11" fillId="2" borderId="0" xfId="0" applyFont="1" applyFill="1" applyAlignment="1">
      <alignment vertical="center" wrapText="1"/>
    </xf>
    <xf numFmtId="164" fontId="6" fillId="0" borderId="32" xfId="0" applyNumberFormat="1" applyFont="1" applyBorder="1" applyAlignment="1">
      <alignment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1" xfId="0" applyFont="1" applyFill="1" applyBorder="1" applyAlignment="1">
      <alignment horizontal="center" vertical="center"/>
    </xf>
    <xf numFmtId="164" fontId="6" fillId="0" borderId="0" xfId="0" applyNumberFormat="1" applyFont="1" applyAlignment="1">
      <alignment vertical="center"/>
    </xf>
    <xf numFmtId="0" fontId="6" fillId="2" borderId="22" xfId="0" applyFont="1" applyFill="1" applyBorder="1" applyAlignment="1">
      <alignment horizontal="left" vertical="center" wrapText="1"/>
    </xf>
    <xf numFmtId="0" fontId="6" fillId="2" borderId="22" xfId="0" applyFont="1" applyFill="1" applyBorder="1" applyAlignment="1">
      <alignment vertical="center"/>
    </xf>
    <xf numFmtId="0" fontId="11" fillId="2" borderId="22" xfId="0" applyFont="1" applyFill="1" applyBorder="1" applyAlignment="1">
      <alignment horizontal="center" vertical="center"/>
    </xf>
    <xf numFmtId="0" fontId="11" fillId="2" borderId="0" xfId="0" applyFont="1" applyFill="1" applyAlignment="1">
      <alignment vertical="center"/>
    </xf>
    <xf numFmtId="164" fontId="10" fillId="2" borderId="15" xfId="0" applyNumberFormat="1" applyFont="1" applyFill="1" applyBorder="1" applyAlignment="1">
      <alignment horizontal="right" vertical="center"/>
    </xf>
    <xf numFmtId="164" fontId="10" fillId="2" borderId="0" xfId="0" applyNumberFormat="1" applyFont="1" applyFill="1" applyAlignment="1">
      <alignment horizontal="right" vertical="center"/>
    </xf>
    <xf numFmtId="164" fontId="11" fillId="2" borderId="0" xfId="0" applyNumberFormat="1" applyFont="1" applyFill="1" applyAlignment="1">
      <alignment horizontal="right" vertical="center"/>
    </xf>
    <xf numFmtId="0" fontId="7" fillId="2" borderId="3" xfId="0" applyFont="1" applyFill="1" applyBorder="1" applyAlignment="1">
      <alignment horizontal="left" vertical="center"/>
    </xf>
    <xf numFmtId="0" fontId="13" fillId="2" borderId="26" xfId="0" applyFont="1" applyFill="1" applyBorder="1" applyAlignment="1">
      <alignment horizontal="center" vertical="center"/>
    </xf>
    <xf numFmtId="0" fontId="6" fillId="0" borderId="26" xfId="0" applyFont="1" applyBorder="1" applyAlignment="1">
      <alignment vertical="center"/>
    </xf>
    <xf numFmtId="0" fontId="6" fillId="2" borderId="26" xfId="0" applyFont="1" applyFill="1" applyBorder="1" applyAlignment="1">
      <alignment horizontal="center" vertical="center"/>
    </xf>
    <xf numFmtId="164" fontId="7" fillId="2" borderId="26" xfId="0" applyNumberFormat="1" applyFont="1" applyFill="1" applyBorder="1" applyAlignment="1">
      <alignment horizontal="center" vertical="center"/>
    </xf>
    <xf numFmtId="0" fontId="4" fillId="0" borderId="4" xfId="0" applyFont="1" applyBorder="1" applyAlignment="1">
      <alignment vertical="center"/>
    </xf>
    <xf numFmtId="0" fontId="4" fillId="0" borderId="0" xfId="0" applyFont="1" applyAlignment="1">
      <alignment vertical="center"/>
    </xf>
    <xf numFmtId="0" fontId="6" fillId="0" borderId="7" xfId="0" applyFont="1" applyBorder="1" applyAlignment="1">
      <alignment vertical="center"/>
    </xf>
    <xf numFmtId="0" fontId="11" fillId="2" borderId="0" xfId="0" applyFont="1" applyFill="1" applyAlignment="1">
      <alignment horizontal="left" vertical="center"/>
    </xf>
    <xf numFmtId="0" fontId="6" fillId="2" borderId="2" xfId="0" applyFont="1" applyFill="1" applyBorder="1" applyAlignment="1">
      <alignment vertical="center"/>
    </xf>
    <xf numFmtId="0" fontId="5" fillId="2" borderId="0" xfId="0" applyFont="1" applyFill="1" applyAlignment="1">
      <alignment vertical="center"/>
    </xf>
    <xf numFmtId="0" fontId="6" fillId="3" borderId="0" xfId="0" applyFont="1" applyFill="1" applyAlignment="1">
      <alignment vertical="center"/>
    </xf>
    <xf numFmtId="0" fontId="9" fillId="2" borderId="0" xfId="0" applyFont="1" applyFill="1" applyAlignment="1">
      <alignment horizontal="left" vertical="center"/>
    </xf>
    <xf numFmtId="0" fontId="7" fillId="4" borderId="1" xfId="0" applyFont="1" applyFill="1" applyBorder="1" applyAlignment="1">
      <alignment vertical="center"/>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1" fillId="0" borderId="11" xfId="0" applyFont="1" applyBorder="1" applyAlignment="1">
      <alignment horizontal="left" vertical="top" wrapText="1"/>
    </xf>
    <xf numFmtId="3" fontId="9" fillId="0" borderId="11" xfId="0" applyNumberFormat="1" applyFont="1" applyBorder="1" applyAlignment="1">
      <alignment horizontal="center" vertical="top"/>
    </xf>
    <xf numFmtId="3" fontId="9" fillId="0" borderId="11" xfId="0" applyNumberFormat="1" applyFont="1" applyBorder="1" applyAlignment="1">
      <alignment horizontal="left" vertical="top"/>
    </xf>
    <xf numFmtId="0" fontId="9" fillId="0" borderId="11" xfId="0" applyFont="1" applyBorder="1" applyAlignment="1">
      <alignment horizontal="center" vertical="top"/>
    </xf>
    <xf numFmtId="164" fontId="9" fillId="0" borderId="12" xfId="0" applyNumberFormat="1" applyFont="1" applyBorder="1" applyAlignment="1">
      <alignment horizontal="center" vertical="top"/>
    </xf>
    <xf numFmtId="0" fontId="11" fillId="0" borderId="0" xfId="0" applyFont="1" applyAlignment="1">
      <alignment horizontal="left" vertical="top" wrapText="1"/>
    </xf>
    <xf numFmtId="4" fontId="9" fillId="0" borderId="11" xfId="0" applyNumberFormat="1" applyFont="1" applyBorder="1" applyAlignment="1">
      <alignment horizontal="center" vertical="top" wrapText="1"/>
    </xf>
    <xf numFmtId="0" fontId="11" fillId="0" borderId="0" xfId="0" applyFont="1" applyAlignment="1">
      <alignment vertical="top" wrapText="1"/>
    </xf>
    <xf numFmtId="4" fontId="9" fillId="0" borderId="11" xfId="0" applyNumberFormat="1" applyFont="1" applyBorder="1" applyAlignment="1">
      <alignment horizontal="center" vertical="top"/>
    </xf>
    <xf numFmtId="3" fontId="9" fillId="0" borderId="11" xfId="0" applyNumberFormat="1" applyFont="1" applyBorder="1" applyAlignment="1">
      <alignment horizontal="left" vertical="top" wrapText="1"/>
    </xf>
    <xf numFmtId="0" fontId="9" fillId="2" borderId="0" xfId="0" applyFont="1" applyFill="1" applyAlignment="1">
      <alignment vertical="top"/>
    </xf>
    <xf numFmtId="0" fontId="10" fillId="0" borderId="11" xfId="0" applyFont="1" applyBorder="1" applyAlignment="1">
      <alignment horizontal="left" vertical="top" wrapText="1"/>
    </xf>
    <xf numFmtId="3" fontId="12" fillId="0" borderId="11" xfId="0" applyNumberFormat="1" applyFont="1" applyBorder="1" applyAlignment="1">
      <alignment horizontal="left" vertical="top" wrapText="1"/>
    </xf>
    <xf numFmtId="0" fontId="10" fillId="2" borderId="11" xfId="0" applyFont="1" applyFill="1" applyBorder="1" applyAlignment="1">
      <alignment horizontal="left" vertical="top" wrapText="1"/>
    </xf>
    <xf numFmtId="0" fontId="9" fillId="2" borderId="7" xfId="0" applyFont="1" applyFill="1" applyBorder="1" applyAlignment="1">
      <alignment vertical="center" wrapText="1"/>
    </xf>
    <xf numFmtId="0" fontId="9" fillId="2" borderId="0" xfId="0" applyFont="1" applyFill="1" applyAlignment="1">
      <alignment vertical="center" wrapText="1"/>
    </xf>
    <xf numFmtId="10" fontId="9" fillId="0" borderId="11" xfId="0" applyNumberFormat="1" applyFont="1" applyBorder="1" applyAlignment="1">
      <alignment horizontal="center" vertical="center" wrapText="1"/>
    </xf>
    <xf numFmtId="3" fontId="9" fillId="0" borderId="11" xfId="0" applyNumberFormat="1" applyFont="1" applyBorder="1" applyAlignment="1">
      <alignment horizontal="center" vertical="center"/>
    </xf>
    <xf numFmtId="0" fontId="9" fillId="2" borderId="27" xfId="0" applyFont="1" applyFill="1" applyBorder="1" applyAlignment="1">
      <alignment vertical="top" wrapText="1"/>
    </xf>
    <xf numFmtId="0" fontId="47" fillId="2" borderId="27" xfId="0" applyFont="1" applyFill="1" applyBorder="1" applyAlignment="1">
      <alignment vertical="top" wrapText="1"/>
    </xf>
    <xf numFmtId="0" fontId="47" fillId="2" borderId="60" xfId="0" applyFont="1" applyFill="1" applyBorder="1" applyAlignment="1">
      <alignment vertical="top" wrapText="1"/>
    </xf>
    <xf numFmtId="164" fontId="9" fillId="0" borderId="12" xfId="0" applyNumberFormat="1" applyFont="1" applyBorder="1" applyAlignment="1">
      <alignment horizontal="left" vertical="center"/>
    </xf>
    <xf numFmtId="0" fontId="9" fillId="2" borderId="57" xfId="0" applyFont="1" applyFill="1" applyBorder="1" applyAlignment="1">
      <alignment horizontal="left" vertical="top"/>
    </xf>
    <xf numFmtId="0" fontId="12" fillId="2" borderId="58" xfId="0" applyFont="1" applyFill="1" applyBorder="1" applyAlignment="1">
      <alignment horizontal="left" vertical="top" wrapText="1"/>
    </xf>
    <xf numFmtId="4" fontId="9" fillId="0" borderId="58" xfId="0" applyNumberFormat="1" applyFont="1" applyBorder="1" applyAlignment="1">
      <alignment horizontal="center" vertical="center" wrapText="1"/>
    </xf>
    <xf numFmtId="164" fontId="9" fillId="0" borderId="8" xfId="0" applyNumberFormat="1" applyFont="1" applyBorder="1" applyAlignment="1">
      <alignment horizontal="center" vertical="center"/>
    </xf>
    <xf numFmtId="164" fontId="11" fillId="0" borderId="61" xfId="0" applyNumberFormat="1" applyFont="1" applyBorder="1" applyAlignment="1">
      <alignment horizontal="center" vertical="center"/>
    </xf>
    <xf numFmtId="0" fontId="11" fillId="0" borderId="0" xfId="0" applyFont="1" applyAlignment="1">
      <alignment horizontal="right"/>
    </xf>
    <xf numFmtId="0" fontId="2" fillId="0" borderId="0" xfId="0" applyFont="1"/>
    <xf numFmtId="0" fontId="2" fillId="0" borderId="0" xfId="0" applyFont="1" applyAlignment="1">
      <alignment horizontal="center"/>
    </xf>
    <xf numFmtId="0" fontId="19" fillId="0" borderId="0" xfId="0" applyFont="1"/>
    <xf numFmtId="164" fontId="17" fillId="0" borderId="12" xfId="0" applyNumberFormat="1" applyFont="1" applyBorder="1" applyAlignment="1">
      <alignment horizontal="center" vertical="center"/>
    </xf>
    <xf numFmtId="0" fontId="12" fillId="2" borderId="0" xfId="0" applyFont="1" applyFill="1" applyAlignment="1">
      <alignment horizontal="left" vertical="center" wrapText="1"/>
    </xf>
    <xf numFmtId="0" fontId="9" fillId="0" borderId="0" xfId="0" applyFont="1" applyAlignment="1">
      <alignment vertical="top"/>
    </xf>
    <xf numFmtId="0" fontId="6" fillId="0" borderId="14" xfId="0" applyFont="1" applyBorder="1"/>
    <xf numFmtId="0" fontId="3" fillId="0" borderId="14" xfId="0" applyFont="1" applyBorder="1"/>
    <xf numFmtId="4" fontId="9" fillId="2" borderId="11" xfId="0" applyNumberFormat="1" applyFont="1" applyFill="1" applyBorder="1" applyAlignment="1">
      <alignment horizontal="center" vertical="center" wrapText="1"/>
    </xf>
    <xf numFmtId="0" fontId="9" fillId="0" borderId="29" xfId="0" applyFont="1" applyBorder="1" applyAlignment="1">
      <alignment horizontal="center" vertical="center"/>
    </xf>
    <xf numFmtId="14" fontId="9" fillId="2" borderId="10" xfId="0" applyNumberFormat="1" applyFont="1" applyFill="1" applyBorder="1" applyAlignment="1">
      <alignment horizontal="left" vertical="top"/>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8" borderId="0" xfId="0" applyFont="1" applyFill="1" applyAlignment="1">
      <alignment horizontal="left"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5" borderId="0" xfId="0" applyFont="1" applyFill="1" applyAlignment="1">
      <alignment horizontal="left" vertical="center" wrapText="1"/>
    </xf>
    <xf numFmtId="0" fontId="10" fillId="5" borderId="0" xfId="0" applyFont="1" applyFill="1" applyAlignment="1">
      <alignment horizontal="left" vertical="center" wrapText="1"/>
    </xf>
    <xf numFmtId="0" fontId="10" fillId="5" borderId="19" xfId="0" applyFont="1" applyFill="1" applyBorder="1" applyAlignment="1">
      <alignment horizontal="left" vertical="center" wrapText="1"/>
    </xf>
    <xf numFmtId="0" fontId="10" fillId="5" borderId="0" xfId="0" applyFont="1" applyFill="1" applyAlignment="1">
      <alignment horizontal="right" vertical="center" wrapText="1"/>
    </xf>
    <xf numFmtId="0" fontId="10" fillId="5" borderId="54" xfId="0" applyFont="1" applyFill="1" applyBorder="1" applyAlignment="1">
      <alignment horizontal="right" vertical="center" wrapText="1"/>
    </xf>
    <xf numFmtId="0" fontId="10" fillId="6" borderId="0" xfId="0" applyFont="1" applyFill="1" applyAlignment="1">
      <alignment horizontal="right" vertical="center" wrapText="1"/>
    </xf>
    <xf numFmtId="0" fontId="10" fillId="6" borderId="54" xfId="0" applyFont="1" applyFill="1" applyBorder="1" applyAlignment="1">
      <alignment horizontal="right" vertical="center" wrapText="1"/>
    </xf>
    <xf numFmtId="0" fontId="10" fillId="7" borderId="0" xfId="0" applyFont="1" applyFill="1" applyAlignment="1">
      <alignment horizontal="right" vertical="center" wrapText="1"/>
    </xf>
    <xf numFmtId="0" fontId="10" fillId="7" borderId="54" xfId="0" applyFont="1" applyFill="1" applyBorder="1" applyAlignment="1">
      <alignment horizontal="right" vertical="center" wrapText="1"/>
    </xf>
    <xf numFmtId="0" fontId="10" fillId="7" borderId="0" xfId="0" applyFont="1" applyFill="1" applyAlignment="1">
      <alignment horizontal="left" vertical="center" wrapText="1"/>
    </xf>
    <xf numFmtId="0" fontId="10" fillId="7" borderId="19" xfId="0" applyFont="1" applyFill="1" applyBorder="1" applyAlignment="1">
      <alignment horizontal="left" vertical="center" wrapText="1"/>
    </xf>
    <xf numFmtId="0" fontId="10" fillId="6" borderId="0" xfId="0" applyFont="1" applyFill="1" applyAlignment="1">
      <alignment horizontal="left" vertical="center" wrapText="1"/>
    </xf>
    <xf numFmtId="0" fontId="10" fillId="6" borderId="19" xfId="0" applyFont="1" applyFill="1" applyBorder="1" applyAlignment="1">
      <alignment horizontal="left" vertical="center" wrapText="1"/>
    </xf>
    <xf numFmtId="0" fontId="11" fillId="6" borderId="0" xfId="0" applyFont="1" applyFill="1" applyAlignment="1">
      <alignment horizontal="left" vertical="center" wrapText="1"/>
    </xf>
    <xf numFmtId="0" fontId="44" fillId="0" borderId="0" xfId="0" applyFont="1" applyAlignment="1">
      <alignment horizontal="left" vertical="top" wrapText="1"/>
    </xf>
    <xf numFmtId="0" fontId="13" fillId="0" borderId="3" xfId="0" applyFont="1" applyBorder="1" applyAlignment="1">
      <alignment horizontal="left" vertical="center" wrapText="1"/>
    </xf>
    <xf numFmtId="0" fontId="13" fillId="0" borderId="26" xfId="0" applyFont="1" applyBorder="1" applyAlignment="1">
      <alignment horizontal="left" vertical="center" wrapText="1"/>
    </xf>
    <xf numFmtId="0" fontId="37" fillId="2" borderId="3" xfId="0" applyFont="1" applyFill="1" applyBorder="1" applyAlignment="1">
      <alignment horizontal="center" vertical="center" wrapText="1"/>
    </xf>
    <xf numFmtId="0" fontId="38" fillId="2" borderId="4" xfId="0" applyFont="1" applyFill="1" applyBorder="1" applyAlignment="1">
      <alignment horizontal="center" vertical="center" wrapText="1"/>
    </xf>
    <xf numFmtId="0" fontId="22" fillId="0" borderId="0" xfId="0" applyFont="1" applyAlignment="1">
      <alignment horizontal="left" vertical="center" wrapText="1"/>
    </xf>
    <xf numFmtId="0" fontId="10" fillId="3" borderId="23" xfId="0" applyFont="1" applyFill="1" applyBorder="1" applyAlignment="1" applyProtection="1">
      <alignment horizontal="center" vertical="center" wrapText="1"/>
      <protection locked="0"/>
    </xf>
    <xf numFmtId="0" fontId="10" fillId="3" borderId="24" xfId="0" applyFont="1" applyFill="1" applyBorder="1" applyAlignment="1" applyProtection="1">
      <alignment horizontal="center" vertical="center" wrapText="1"/>
      <protection locked="0"/>
    </xf>
    <xf numFmtId="0" fontId="10" fillId="3" borderId="25" xfId="0" applyFont="1" applyFill="1" applyBorder="1" applyAlignment="1" applyProtection="1">
      <alignment horizontal="center" vertical="center" wrapText="1"/>
      <protection locked="0"/>
    </xf>
    <xf numFmtId="0" fontId="10" fillId="8" borderId="0" xfId="0" applyFont="1" applyFill="1" applyAlignment="1">
      <alignment horizontal="right" vertical="center" wrapText="1"/>
    </xf>
    <xf numFmtId="0" fontId="10" fillId="8" borderId="54" xfId="0" applyFont="1" applyFill="1" applyBorder="1" applyAlignment="1">
      <alignment horizontal="right" vertical="center" wrapText="1"/>
    </xf>
    <xf numFmtId="0" fontId="10" fillId="8" borderId="0" xfId="0" applyFont="1" applyFill="1" applyAlignment="1">
      <alignment horizontal="left" vertical="center" wrapText="1"/>
    </xf>
    <xf numFmtId="0" fontId="10" fillId="8" borderId="19" xfId="0" applyFont="1" applyFill="1" applyBorder="1" applyAlignment="1">
      <alignment horizontal="left" vertical="center" wrapText="1"/>
    </xf>
    <xf numFmtId="0" fontId="9" fillId="2" borderId="0" xfId="0" applyFont="1" applyFill="1" applyAlignment="1">
      <alignment horizontal="left" vertical="center" wrapText="1"/>
    </xf>
    <xf numFmtId="0" fontId="14" fillId="2" borderId="0" xfId="0" applyFont="1" applyFill="1" applyAlignment="1">
      <alignment horizontal="left" vertical="center" wrapText="1"/>
    </xf>
    <xf numFmtId="0" fontId="11" fillId="7" borderId="0" xfId="0" applyFont="1" applyFill="1" applyAlignment="1">
      <alignment horizontal="left" vertical="center" wrapText="1"/>
    </xf>
    <xf numFmtId="0" fontId="11" fillId="2" borderId="7" xfId="0" applyFont="1" applyFill="1" applyBorder="1" applyAlignment="1">
      <alignment horizontal="left" vertical="top" wrapText="1"/>
    </xf>
    <xf numFmtId="0" fontId="11" fillId="2" borderId="0" xfId="0" applyFont="1" applyFill="1" applyAlignment="1">
      <alignment horizontal="left" vertical="top"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4" xfId="0" applyFont="1" applyBorder="1" applyAlignment="1">
      <alignment horizontal="center"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left" vertical="center" wrapText="1"/>
    </xf>
    <xf numFmtId="0" fontId="38" fillId="2" borderId="27" xfId="0" applyFont="1" applyFill="1" applyBorder="1" applyAlignment="1">
      <alignment horizontal="left" vertical="top" wrapText="1"/>
    </xf>
    <xf numFmtId="0" fontId="38" fillId="2" borderId="59" xfId="0" applyFont="1" applyFill="1" applyBorder="1" applyAlignment="1">
      <alignment horizontal="left" vertical="top" wrapText="1"/>
    </xf>
    <xf numFmtId="0" fontId="10" fillId="0" borderId="3"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4" xfId="0" applyFont="1" applyBorder="1" applyAlignment="1">
      <alignment horizontal="center" vertical="center" wrapText="1"/>
    </xf>
    <xf numFmtId="0" fontId="40" fillId="9" borderId="52" xfId="0" applyFont="1" applyFill="1" applyBorder="1" applyAlignment="1">
      <alignment horizontal="left" vertical="center" wrapText="1"/>
    </xf>
    <xf numFmtId="0" fontId="10" fillId="2" borderId="0" xfId="0" applyFont="1" applyFill="1" applyAlignment="1">
      <alignment horizontal="left" wrapText="1"/>
    </xf>
    <xf numFmtId="0" fontId="7" fillId="10" borderId="0" xfId="0" applyFont="1" applyFill="1" applyAlignment="1">
      <alignment horizontal="center" vertical="center"/>
    </xf>
    <xf numFmtId="0" fontId="7" fillId="11" borderId="0" xfId="0" applyFont="1" applyFill="1" applyAlignment="1">
      <alignment horizontal="center" vertical="center"/>
    </xf>
    <xf numFmtId="0" fontId="23" fillId="6" borderId="0" xfId="0" applyFont="1" applyFill="1" applyAlignment="1">
      <alignment horizontal="center" vertical="center" wrapText="1"/>
    </xf>
    <xf numFmtId="0" fontId="46" fillId="0" borderId="47" xfId="0" applyFont="1" applyBorder="1" applyAlignment="1">
      <alignment horizontal="left" vertical="top" wrapText="1"/>
    </xf>
    <xf numFmtId="0" fontId="46" fillId="0" borderId="48" xfId="0" applyFont="1" applyBorder="1" applyAlignment="1">
      <alignment horizontal="left" vertical="top" wrapText="1"/>
    </xf>
    <xf numFmtId="0" fontId="46" fillId="0" borderId="49" xfId="0" applyFont="1" applyBorder="1" applyAlignment="1">
      <alignment horizontal="left" vertical="top" wrapText="1"/>
    </xf>
    <xf numFmtId="0" fontId="25" fillId="0" borderId="42" xfId="0" applyFont="1" applyBorder="1" applyAlignment="1">
      <alignment horizontal="left" vertical="center" wrapText="1"/>
    </xf>
    <xf numFmtId="0" fontId="25" fillId="0" borderId="43" xfId="0" applyFont="1" applyBorder="1" applyAlignment="1">
      <alignment horizontal="left" vertical="center" wrapText="1"/>
    </xf>
    <xf numFmtId="0" fontId="25" fillId="0" borderId="46" xfId="0" applyFont="1" applyBorder="1" applyAlignment="1">
      <alignment horizontal="left" vertical="center" wrapText="1"/>
    </xf>
    <xf numFmtId="0" fontId="26" fillId="0" borderId="36" xfId="0" applyFont="1" applyBorder="1" applyAlignment="1">
      <alignment horizontal="left" vertical="center" wrapText="1"/>
    </xf>
    <xf numFmtId="0" fontId="26" fillId="0" borderId="37" xfId="0" applyFont="1" applyBorder="1" applyAlignment="1">
      <alignment horizontal="left" vertical="center" wrapText="1"/>
    </xf>
    <xf numFmtId="0" fontId="26" fillId="0" borderId="38" xfId="0" applyFont="1" applyBorder="1" applyAlignment="1">
      <alignment horizontal="left" vertical="center" wrapText="1"/>
    </xf>
    <xf numFmtId="0" fontId="27" fillId="0" borderId="36" xfId="0" applyFont="1" applyBorder="1" applyAlignment="1">
      <alignment horizontal="left" vertical="center" wrapText="1"/>
    </xf>
    <xf numFmtId="0" fontId="27" fillId="0" borderId="37" xfId="0" applyFont="1" applyBorder="1" applyAlignment="1">
      <alignment horizontal="left" vertical="center" wrapText="1"/>
    </xf>
    <xf numFmtId="0" fontId="27" fillId="0" borderId="38" xfId="0" applyFont="1" applyBorder="1" applyAlignment="1">
      <alignment horizontal="left" vertical="center" wrapText="1"/>
    </xf>
    <xf numFmtId="0" fontId="36" fillId="0" borderId="36" xfId="0" applyFont="1" applyBorder="1" applyAlignment="1">
      <alignment horizontal="left" vertical="center" wrapText="1"/>
    </xf>
    <xf numFmtId="0" fontId="36" fillId="0" borderId="37" xfId="0" applyFont="1" applyBorder="1" applyAlignment="1">
      <alignment horizontal="left" vertical="center" wrapText="1"/>
    </xf>
    <xf numFmtId="0" fontId="36" fillId="0" borderId="38" xfId="0" applyFont="1" applyBorder="1" applyAlignment="1">
      <alignment horizontal="left" vertical="center" wrapText="1"/>
    </xf>
    <xf numFmtId="0" fontId="28" fillId="0" borderId="36" xfId="0" applyFont="1" applyBorder="1" applyAlignment="1">
      <alignment horizontal="left" vertical="center" wrapText="1"/>
    </xf>
    <xf numFmtId="0" fontId="28" fillId="0" borderId="37" xfId="0" applyFont="1" applyBorder="1" applyAlignment="1">
      <alignment horizontal="left" vertical="center" wrapText="1"/>
    </xf>
    <xf numFmtId="0" fontId="28" fillId="0" borderId="38" xfId="0" applyFont="1" applyBorder="1" applyAlignment="1">
      <alignment horizontal="left" vertical="center" wrapText="1"/>
    </xf>
    <xf numFmtId="165" fontId="29" fillId="0" borderId="36" xfId="0" applyNumberFormat="1" applyFont="1" applyBorder="1" applyAlignment="1">
      <alignment horizontal="center" vertical="center" wrapText="1"/>
    </xf>
    <xf numFmtId="165" fontId="29" fillId="0" borderId="38" xfId="0" applyNumberFormat="1" applyFont="1" applyBorder="1" applyAlignment="1">
      <alignment horizontal="center" vertical="center" wrapText="1"/>
    </xf>
    <xf numFmtId="0" fontId="30" fillId="0" borderId="36" xfId="0" applyFont="1" applyBorder="1" applyAlignment="1">
      <alignment horizontal="left" vertical="center" wrapText="1"/>
    </xf>
    <xf numFmtId="0" fontId="32" fillId="0" borderId="37" xfId="0" applyFont="1" applyBorder="1" applyAlignment="1">
      <alignment horizontal="left" vertical="center" wrapText="1"/>
    </xf>
    <xf numFmtId="0" fontId="30" fillId="0" borderId="37" xfId="0" applyFont="1" applyBorder="1" applyAlignment="1">
      <alignment horizontal="left" vertical="center" wrapText="1"/>
    </xf>
    <xf numFmtId="0" fontId="30" fillId="0" borderId="38" xfId="0" applyFont="1" applyBorder="1" applyAlignment="1">
      <alignment horizontal="left" vertical="center" wrapText="1"/>
    </xf>
    <xf numFmtId="0" fontId="25" fillId="0" borderId="36" xfId="0" applyFont="1" applyBorder="1" applyAlignment="1">
      <alignment horizontal="left" vertical="center" wrapText="1"/>
    </xf>
    <xf numFmtId="0" fontId="25" fillId="0" borderId="37" xfId="0" applyFont="1" applyBorder="1" applyAlignment="1">
      <alignment horizontal="left" vertical="center" wrapText="1"/>
    </xf>
    <xf numFmtId="0" fontId="25" fillId="0" borderId="39" xfId="0" applyFont="1" applyBorder="1" applyAlignment="1">
      <alignment horizontal="left" vertical="center" wrapText="1"/>
    </xf>
    <xf numFmtId="0" fontId="25" fillId="0" borderId="40" xfId="0" applyFont="1" applyBorder="1" applyAlignment="1">
      <alignment horizontal="left" vertical="center" wrapText="1"/>
    </xf>
    <xf numFmtId="0" fontId="26" fillId="0" borderId="44" xfId="0" applyFont="1" applyBorder="1" applyAlignment="1">
      <alignment horizontal="left" vertical="top" wrapText="1"/>
    </xf>
    <xf numFmtId="0" fontId="26" fillId="0" borderId="0" xfId="0" applyFont="1" applyAlignment="1">
      <alignment horizontal="left" vertical="top" wrapText="1"/>
    </xf>
    <xf numFmtId="0" fontId="26" fillId="0" borderId="45" xfId="0" applyFont="1" applyBorder="1" applyAlignment="1">
      <alignment horizontal="left" vertical="top" wrapText="1"/>
    </xf>
    <xf numFmtId="0" fontId="26" fillId="0" borderId="42" xfId="0" applyFont="1" applyBorder="1" applyAlignment="1">
      <alignment horizontal="left" vertical="top" wrapText="1"/>
    </xf>
    <xf numFmtId="0" fontId="26" fillId="0" borderId="43" xfId="0" applyFont="1" applyBorder="1" applyAlignment="1">
      <alignment horizontal="left" vertical="top" wrapText="1"/>
    </xf>
    <xf numFmtId="0" fontId="26" fillId="0" borderId="46" xfId="0" applyFont="1" applyBorder="1" applyAlignment="1">
      <alignment horizontal="left" vertical="top" wrapText="1"/>
    </xf>
    <xf numFmtId="0" fontId="33" fillId="0" borderId="36" xfId="0" applyFont="1" applyBorder="1" applyAlignment="1">
      <alignment horizontal="left" vertical="center" wrapText="1"/>
    </xf>
    <xf numFmtId="0" fontId="33" fillId="0" borderId="37" xfId="0" applyFont="1" applyBorder="1" applyAlignment="1">
      <alignment horizontal="left" vertical="center" wrapText="1"/>
    </xf>
    <xf numFmtId="0" fontId="34" fillId="3" borderId="36" xfId="0" applyFont="1" applyFill="1" applyBorder="1" applyAlignment="1">
      <alignment vertical="center" wrapText="1"/>
    </xf>
    <xf numFmtId="0" fontId="34" fillId="3" borderId="37" xfId="0" applyFont="1" applyFill="1" applyBorder="1" applyAlignment="1">
      <alignment vertical="center" wrapText="1"/>
    </xf>
    <xf numFmtId="0" fontId="26" fillId="0" borderId="47" xfId="0" applyFont="1" applyBorder="1" applyAlignment="1">
      <alignment horizontal="center" vertical="center" wrapText="1"/>
    </xf>
    <xf numFmtId="0" fontId="26" fillId="0" borderId="48" xfId="0" applyFont="1" applyBorder="1" applyAlignment="1">
      <alignment horizontal="center" vertical="center" wrapText="1"/>
    </xf>
    <xf numFmtId="0" fontId="26" fillId="0" borderId="49" xfId="0" applyFont="1" applyBorder="1" applyAlignment="1">
      <alignment horizontal="center"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38" xfId="0" applyBorder="1" applyAlignment="1">
      <alignment horizontal="left" vertical="center" wrapText="1"/>
    </xf>
    <xf numFmtId="0" fontId="30" fillId="0" borderId="43" xfId="0" applyFont="1" applyBorder="1" applyAlignment="1">
      <alignment horizontal="left" vertical="center" wrapText="1"/>
    </xf>
    <xf numFmtId="0" fontId="30" fillId="0" borderId="46" xfId="0" applyFont="1" applyBorder="1" applyAlignment="1">
      <alignment horizontal="left" vertical="center" wrapText="1"/>
    </xf>
    <xf numFmtId="0" fontId="35" fillId="0" borderId="50" xfId="0" applyFont="1" applyBorder="1" applyAlignment="1">
      <alignment horizontal="left" vertical="top" wrapText="1"/>
    </xf>
    <xf numFmtId="0" fontId="35" fillId="0" borderId="39" xfId="0" applyFont="1" applyBorder="1" applyAlignment="1">
      <alignment horizontal="left" vertical="top" wrapText="1"/>
    </xf>
    <xf numFmtId="0" fontId="35" fillId="0" borderId="40" xfId="0" applyFont="1" applyBorder="1" applyAlignment="1">
      <alignment horizontal="left" vertical="top" wrapText="1"/>
    </xf>
    <xf numFmtId="0" fontId="35" fillId="0" borderId="44" xfId="0" applyFont="1" applyBorder="1" applyAlignment="1">
      <alignment horizontal="left" vertical="top" wrapText="1"/>
    </xf>
    <xf numFmtId="0" fontId="35" fillId="0" borderId="0" xfId="0" applyFont="1" applyAlignment="1">
      <alignment horizontal="left" vertical="top" wrapText="1"/>
    </xf>
    <xf numFmtId="0" fontId="35" fillId="0" borderId="45" xfId="0" applyFont="1" applyBorder="1" applyAlignment="1">
      <alignment horizontal="left" vertical="top" wrapText="1"/>
    </xf>
    <xf numFmtId="0" fontId="35" fillId="0" borderId="42" xfId="0" applyFont="1" applyBorder="1" applyAlignment="1">
      <alignment horizontal="left" vertical="top" wrapText="1"/>
    </xf>
    <xf numFmtId="0" fontId="35" fillId="0" borderId="43" xfId="0" applyFont="1" applyBorder="1" applyAlignment="1">
      <alignment horizontal="left" vertical="top" wrapText="1"/>
    </xf>
    <xf numFmtId="0" fontId="35" fillId="0" borderId="46" xfId="0" applyFont="1" applyBorder="1" applyAlignment="1">
      <alignment horizontal="left" vertical="top" wrapText="1"/>
    </xf>
    <xf numFmtId="0" fontId="20" fillId="0" borderId="36" xfId="0" applyFont="1" applyBorder="1" applyAlignment="1">
      <alignment horizontal="left" vertical="center" wrapText="1"/>
    </xf>
    <xf numFmtId="0" fontId="20" fillId="0" borderId="37" xfId="0" applyFont="1" applyBorder="1" applyAlignment="1">
      <alignment horizontal="left" vertical="center" wrapText="1"/>
    </xf>
    <xf numFmtId="0" fontId="20" fillId="0" borderId="38" xfId="0" applyFont="1" applyBorder="1" applyAlignment="1">
      <alignment horizontal="left" vertical="center" wrapText="1"/>
    </xf>
    <xf numFmtId="0" fontId="25" fillId="0" borderId="37" xfId="0" applyFont="1" applyBorder="1" applyAlignment="1">
      <alignment horizontal="center" vertical="center" wrapText="1"/>
    </xf>
    <xf numFmtId="0" fontId="25" fillId="0" borderId="38" xfId="0" applyFont="1" applyBorder="1" applyAlignment="1">
      <alignment horizontal="left" vertical="center" wrapText="1"/>
    </xf>
    <xf numFmtId="0" fontId="23" fillId="6" borderId="0" xfId="0" applyFont="1" applyFill="1" applyAlignment="1">
      <alignment horizontal="left" vertical="center" wrapText="1"/>
    </xf>
    <xf numFmtId="0" fontId="0" fillId="6" borderId="0" xfId="0" applyFill="1"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3</xdr:row>
      <xdr:rowOff>167640</xdr:rowOff>
    </xdr:from>
    <xdr:to>
      <xdr:col>8</xdr:col>
      <xdr:colOff>650775</xdr:colOff>
      <xdr:row>50</xdr:row>
      <xdr:rowOff>61701</xdr:rowOff>
    </xdr:to>
    <xdr:pic>
      <xdr:nvPicPr>
        <xdr:cNvPr id="2" name="Grafik 1">
          <a:extLst>
            <a:ext uri="{FF2B5EF4-FFF2-40B4-BE49-F238E27FC236}">
              <a16:creationId xmlns:a16="http://schemas.microsoft.com/office/drawing/2014/main" id="{79DF92D6-7EB1-4264-A6B4-566978BBB882}"/>
            </a:ext>
          </a:extLst>
        </xdr:cNvPr>
        <xdr:cNvPicPr>
          <a:picLocks noChangeAspect="1"/>
        </xdr:cNvPicPr>
      </xdr:nvPicPr>
      <xdr:blipFill>
        <a:blip xmlns:r="http://schemas.openxmlformats.org/officeDocument/2006/relationships" r:embed="rId1"/>
        <a:stretch>
          <a:fillRect/>
        </a:stretch>
      </xdr:blipFill>
      <xdr:spPr>
        <a:xfrm>
          <a:off x="309880" y="718820"/>
          <a:ext cx="5961915" cy="8549111"/>
        </a:xfrm>
        <a:prstGeom prst="rect">
          <a:avLst/>
        </a:prstGeom>
      </xdr:spPr>
    </xdr:pic>
    <xdr:clientData/>
  </xdr:twoCellAnchor>
  <xdr:twoCellAnchor editAs="oneCell">
    <xdr:from>
      <xdr:col>1</xdr:col>
      <xdr:colOff>1</xdr:colOff>
      <xdr:row>53</xdr:row>
      <xdr:rowOff>1</xdr:rowOff>
    </xdr:from>
    <xdr:to>
      <xdr:col>8</xdr:col>
      <xdr:colOff>685801</xdr:colOff>
      <xdr:row>56</xdr:row>
      <xdr:rowOff>119120</xdr:rowOff>
    </xdr:to>
    <xdr:pic>
      <xdr:nvPicPr>
        <xdr:cNvPr id="3" name="Grafik 2">
          <a:extLst>
            <a:ext uri="{FF2B5EF4-FFF2-40B4-BE49-F238E27FC236}">
              <a16:creationId xmlns:a16="http://schemas.microsoft.com/office/drawing/2014/main" id="{BD1300B6-701A-4F17-837E-94113C6C4DDF}"/>
            </a:ext>
          </a:extLst>
        </xdr:cNvPr>
        <xdr:cNvPicPr>
          <a:picLocks noChangeAspect="1"/>
        </xdr:cNvPicPr>
      </xdr:nvPicPr>
      <xdr:blipFill>
        <a:blip xmlns:r="http://schemas.openxmlformats.org/officeDocument/2006/relationships" r:embed="rId2"/>
        <a:stretch>
          <a:fillRect/>
        </a:stretch>
      </xdr:blipFill>
      <xdr:spPr>
        <a:xfrm>
          <a:off x="289561" y="10096501"/>
          <a:ext cx="6019800" cy="671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8</xdr:col>
      <xdr:colOff>343192</xdr:colOff>
      <xdr:row>8</xdr:row>
      <xdr:rowOff>120685</xdr:rowOff>
    </xdr:to>
    <xdr:pic>
      <xdr:nvPicPr>
        <xdr:cNvPr id="4" name="Grafik 3">
          <a:extLst>
            <a:ext uri="{FF2B5EF4-FFF2-40B4-BE49-F238E27FC236}">
              <a16:creationId xmlns:a16="http://schemas.microsoft.com/office/drawing/2014/main" id="{8A36FF37-7A0A-FCA7-69C4-A088867C5394}"/>
            </a:ext>
          </a:extLst>
        </xdr:cNvPr>
        <xdr:cNvPicPr>
          <a:picLocks noChangeAspect="1"/>
        </xdr:cNvPicPr>
      </xdr:nvPicPr>
      <xdr:blipFill>
        <a:blip xmlns:r="http://schemas.openxmlformats.org/officeDocument/2006/relationships" r:embed="rId1"/>
        <a:stretch>
          <a:fillRect/>
        </a:stretch>
      </xdr:blipFill>
      <xdr:spPr>
        <a:xfrm>
          <a:off x="292100" y="920750"/>
          <a:ext cx="5677192" cy="673135"/>
        </a:xfrm>
        <a:prstGeom prst="rect">
          <a:avLst/>
        </a:prstGeom>
      </xdr:spPr>
    </xdr:pic>
    <xdr:clientData/>
  </xdr:twoCellAnchor>
  <xdr:twoCellAnchor editAs="oneCell">
    <xdr:from>
      <xdr:col>6</xdr:col>
      <xdr:colOff>488950</xdr:colOff>
      <xdr:row>8</xdr:row>
      <xdr:rowOff>88900</xdr:rowOff>
    </xdr:from>
    <xdr:to>
      <xdr:col>8</xdr:col>
      <xdr:colOff>298519</xdr:colOff>
      <xdr:row>11</xdr:row>
      <xdr:rowOff>114330</xdr:rowOff>
    </xdr:to>
    <xdr:pic>
      <xdr:nvPicPr>
        <xdr:cNvPr id="5" name="Grafik 4">
          <a:extLst>
            <a:ext uri="{FF2B5EF4-FFF2-40B4-BE49-F238E27FC236}">
              <a16:creationId xmlns:a16="http://schemas.microsoft.com/office/drawing/2014/main" id="{A75D2CAE-AEF8-DB94-0B42-3FE87F8CEEA2}"/>
            </a:ext>
          </a:extLst>
        </xdr:cNvPr>
        <xdr:cNvPicPr>
          <a:picLocks noChangeAspect="1"/>
        </xdr:cNvPicPr>
      </xdr:nvPicPr>
      <xdr:blipFill>
        <a:blip xmlns:r="http://schemas.openxmlformats.org/officeDocument/2006/relationships" r:embed="rId2"/>
        <a:stretch>
          <a:fillRect/>
        </a:stretch>
      </xdr:blipFill>
      <xdr:spPr>
        <a:xfrm>
          <a:off x="4591050" y="1562100"/>
          <a:ext cx="1333569" cy="577880"/>
        </a:xfrm>
        <a:prstGeom prst="rect">
          <a:avLst/>
        </a:prstGeom>
      </xdr:spPr>
    </xdr:pic>
    <xdr:clientData/>
  </xdr:twoCellAnchor>
  <xdr:twoCellAnchor editAs="oneCell">
    <xdr:from>
      <xdr:col>0</xdr:col>
      <xdr:colOff>228600</xdr:colOff>
      <xdr:row>11</xdr:row>
      <xdr:rowOff>146050</xdr:rowOff>
    </xdr:from>
    <xdr:to>
      <xdr:col>8</xdr:col>
      <xdr:colOff>324144</xdr:colOff>
      <xdr:row>34</xdr:row>
      <xdr:rowOff>108166</xdr:rowOff>
    </xdr:to>
    <xdr:pic>
      <xdr:nvPicPr>
        <xdr:cNvPr id="7" name="Grafik 6">
          <a:extLst>
            <a:ext uri="{FF2B5EF4-FFF2-40B4-BE49-F238E27FC236}">
              <a16:creationId xmlns:a16="http://schemas.microsoft.com/office/drawing/2014/main" id="{3961EA89-D289-4FBE-F903-3673ECEB515B}"/>
            </a:ext>
          </a:extLst>
        </xdr:cNvPr>
        <xdr:cNvPicPr>
          <a:picLocks noChangeAspect="1"/>
        </xdr:cNvPicPr>
      </xdr:nvPicPr>
      <xdr:blipFill>
        <a:blip xmlns:r="http://schemas.openxmlformats.org/officeDocument/2006/relationships" r:embed="rId3"/>
        <a:stretch>
          <a:fillRect/>
        </a:stretch>
      </xdr:blipFill>
      <xdr:spPr>
        <a:xfrm>
          <a:off x="228600" y="2171700"/>
          <a:ext cx="5721644" cy="41975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30480</xdr:colOff>
      <xdr:row>3</xdr:row>
      <xdr:rowOff>152400</xdr:rowOff>
    </xdr:from>
    <xdr:to>
      <xdr:col>10</xdr:col>
      <xdr:colOff>209550</xdr:colOff>
      <xdr:row>55</xdr:row>
      <xdr:rowOff>177604</xdr:rowOff>
    </xdr:to>
    <xdr:pic>
      <xdr:nvPicPr>
        <xdr:cNvPr id="4" name="Grafik 3">
          <a:extLst>
            <a:ext uri="{FF2B5EF4-FFF2-40B4-BE49-F238E27FC236}">
              <a16:creationId xmlns:a16="http://schemas.microsoft.com/office/drawing/2014/main" id="{B79A3D63-1383-4C6B-8C58-2DAA5184487D}"/>
            </a:ext>
          </a:extLst>
        </xdr:cNvPr>
        <xdr:cNvPicPr>
          <a:picLocks noChangeAspect="1"/>
        </xdr:cNvPicPr>
      </xdr:nvPicPr>
      <xdr:blipFill>
        <a:blip xmlns:r="http://schemas.openxmlformats.org/officeDocument/2006/relationships" r:embed="rId1"/>
        <a:stretch>
          <a:fillRect/>
        </a:stretch>
      </xdr:blipFill>
      <xdr:spPr>
        <a:xfrm>
          <a:off x="280670" y="701040"/>
          <a:ext cx="7037070" cy="9601004"/>
        </a:xfrm>
        <a:prstGeom prst="rect">
          <a:avLst/>
        </a:prstGeom>
      </xdr:spPr>
    </xdr:pic>
    <xdr:clientData/>
  </xdr:twoCellAnchor>
  <xdr:twoCellAnchor editAs="oneCell">
    <xdr:from>
      <xdr:col>0</xdr:col>
      <xdr:colOff>251459</xdr:colOff>
      <xdr:row>60</xdr:row>
      <xdr:rowOff>0</xdr:rowOff>
    </xdr:from>
    <xdr:to>
      <xdr:col>9</xdr:col>
      <xdr:colOff>672644</xdr:colOff>
      <xdr:row>64</xdr:row>
      <xdr:rowOff>15240</xdr:rowOff>
    </xdr:to>
    <xdr:pic>
      <xdr:nvPicPr>
        <xdr:cNvPr id="5" name="Grafik 4">
          <a:extLst>
            <a:ext uri="{FF2B5EF4-FFF2-40B4-BE49-F238E27FC236}">
              <a16:creationId xmlns:a16="http://schemas.microsoft.com/office/drawing/2014/main" id="{761D26B1-C68D-4041-9A49-C0F35CA56704}"/>
            </a:ext>
          </a:extLst>
        </xdr:cNvPr>
        <xdr:cNvPicPr>
          <a:picLocks noChangeAspect="1"/>
        </xdr:cNvPicPr>
      </xdr:nvPicPr>
      <xdr:blipFill>
        <a:blip xmlns:r="http://schemas.openxmlformats.org/officeDocument/2006/relationships" r:embed="rId2"/>
        <a:stretch>
          <a:fillRect/>
        </a:stretch>
      </xdr:blipFill>
      <xdr:spPr>
        <a:xfrm>
          <a:off x="248919" y="11269980"/>
          <a:ext cx="6771185" cy="7518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Stand%202026%2001%2026%20Version%2001/Mengenerm%20alle%20Objekt%20T&#252;ren%20Tore%202026%2001%2022.xlsx" TargetMode="External"/><Relationship Id="rId2" Type="http://schemas.openxmlformats.org/officeDocument/2006/relationships/externalLinkPath" Target="file:///C:\Users\HansB\Ing%20B&#252;ro%20XXX\Projekte%20aus%20Auftr&#228;gen%20xxxxxxx\A700%20LRA-M%20Ausschreibung\020%20Ausschreibungsunterlagen\T&#252;ren%20und%20Tore\Stand%202026%2001%2026%20Version%2001\Mengenerm%20alle%20Objekt%20T&#252;ren%20Tore%202026%2001%2022.xlsx" TargetMode="External"/><Relationship Id="rId1" Type="http://schemas.openxmlformats.org/officeDocument/2006/relationships/externalLinkPath" Target="/Users/HansB/Ing%20B&#252;ro%20XXX/Projekte%20aus%20Auftr&#228;gen%20xxxxxxx/A700%20LRA-M%20Ausschreibung/020%20Ausschreibungsunterlagen/T&#252;ren%20und%20Tore/Stand%202026%2001%2026%20Version%2001/Mengenerm%20alle%20Objekt%20T&#252;ren%20Tore%202026%2001%2022.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Stand%202026%2003%2012%20Version%2003/Mengenerm%20alle%20Objekt%20T&#252;ren%20Tore%202026%2001%2022%20%202026%2003%2012.xlsx" TargetMode="External"/><Relationship Id="rId2" Type="http://schemas.openxmlformats.org/officeDocument/2006/relationships/externalLinkPath" Target="file:///C:\Users\HansB\Ing%20B&#252;ro%20XXX\Projekte%20aus%20Auftr&#228;gen%20xxxxxxx\A700%20LRA-M%20Ausschreibung\020%20Ausschreibungsunterlagen\T&#252;ren%20und%20Tore\Stand%202026%2003%2012%20Version%2003\Mengenerm%20alle%20Objekt%20T&#252;ren%20Tore%202026%2001%2022%20%202026%2003%2012.xlsx" TargetMode="External"/><Relationship Id="rId1" Type="http://schemas.openxmlformats.org/officeDocument/2006/relationships/externalLinkPath" Target="/Users/HansB/Ing%20B&#252;ro%20XXX/Projekte%20aus%20Auftr&#228;gen%20xxxxxxx/A700%20LRA-M%20Ausschreibung/020%20Ausschreibungsunterlagen/T&#252;ren%20und%20Tore/Stand%202026%2003%2012%20Version%2003/Mengenerm%20alle%20Objekt%20T&#252;ren%20Tore%202026%2001%2022%20%202026%2003%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T kraft- u nicht kraftbetät."/>
      <sheetName val="Türzählung FOS BOS USH"/>
    </sheetNames>
    <sheetDataSet>
      <sheetData sheetId="0">
        <row r="9">
          <cell r="AY9">
            <v>58</v>
          </cell>
          <cell r="BC9">
            <v>9</v>
          </cell>
        </row>
        <row r="10">
          <cell r="AY10">
            <v>1</v>
          </cell>
          <cell r="BC10">
            <v>4</v>
          </cell>
        </row>
        <row r="11">
          <cell r="AY11">
            <v>3</v>
          </cell>
          <cell r="BC11">
            <v>1</v>
          </cell>
        </row>
        <row r="12">
          <cell r="AY12">
            <v>15</v>
          </cell>
          <cell r="BC12">
            <v>2</v>
          </cell>
        </row>
        <row r="14">
          <cell r="AY14">
            <v>12</v>
          </cell>
          <cell r="BC14">
            <v>1</v>
          </cell>
        </row>
        <row r="15">
          <cell r="AY15">
            <v>21</v>
          </cell>
          <cell r="BC15">
            <v>5</v>
          </cell>
        </row>
        <row r="16">
          <cell r="AY16">
            <v>1</v>
          </cell>
          <cell r="BC16">
            <v>1</v>
          </cell>
        </row>
        <row r="17">
          <cell r="AY17">
            <v>1</v>
          </cell>
          <cell r="BC17">
            <v>1</v>
          </cell>
        </row>
        <row r="18">
          <cell r="AY18">
            <v>28</v>
          </cell>
          <cell r="BC18">
            <v>10</v>
          </cell>
        </row>
        <row r="20">
          <cell r="AY20">
            <v>738</v>
          </cell>
          <cell r="BC20">
            <v>473</v>
          </cell>
        </row>
        <row r="21">
          <cell r="AY21">
            <v>91</v>
          </cell>
          <cell r="BC21">
            <v>85</v>
          </cell>
        </row>
        <row r="23">
          <cell r="AY23">
            <v>119</v>
          </cell>
        </row>
        <row r="24">
          <cell r="AY24">
            <v>34</v>
          </cell>
        </row>
        <row r="26">
          <cell r="AY26">
            <v>609</v>
          </cell>
          <cell r="BC26">
            <v>411</v>
          </cell>
        </row>
        <row r="27">
          <cell r="AY27">
            <v>24</v>
          </cell>
          <cell r="BC27">
            <v>38</v>
          </cell>
        </row>
        <row r="28">
          <cell r="AY28">
            <v>273</v>
          </cell>
          <cell r="BC28">
            <v>845</v>
          </cell>
        </row>
        <row r="29">
          <cell r="AY29">
            <v>2</v>
          </cell>
          <cell r="BC29">
            <v>4</v>
          </cell>
        </row>
        <row r="31">
          <cell r="AY31">
            <v>25</v>
          </cell>
          <cell r="BC31">
            <v>43</v>
          </cell>
        </row>
        <row r="34">
          <cell r="AY34">
            <v>1</v>
          </cell>
          <cell r="BC34">
            <v>3</v>
          </cell>
        </row>
        <row r="35">
          <cell r="AY35">
            <v>12</v>
          </cell>
          <cell r="BC35">
            <v>1</v>
          </cell>
        </row>
        <row r="36">
          <cell r="AY36">
            <v>3</v>
          </cell>
          <cell r="BC36">
            <v>2</v>
          </cell>
        </row>
        <row r="37">
          <cell r="AY37">
            <v>1</v>
          </cell>
          <cell r="BC37">
            <v>3</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T kraft- u nicht kraftbetät."/>
      <sheetName val="Türzählung FOS BOS USH"/>
    </sheetNames>
    <sheetDataSet>
      <sheetData sheetId="0">
        <row r="24">
          <cell r="BC24">
            <v>80</v>
          </cell>
        </row>
        <row r="25">
          <cell r="BC25">
            <v>39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FF0000"/>
    <pageSetUpPr fitToPage="1"/>
  </sheetPr>
  <dimension ref="B1:V56"/>
  <sheetViews>
    <sheetView showGridLines="0" tabSelected="1" zoomScale="70" zoomScaleNormal="70" zoomScaleSheetLayoutView="120" workbookViewId="0">
      <selection activeCell="G6" sqref="G6:P6"/>
    </sheetView>
  </sheetViews>
  <sheetFormatPr baseColWidth="10" defaultColWidth="11.36328125" defaultRowHeight="14" x14ac:dyDescent="0.3"/>
  <cols>
    <col min="1" max="1" width="2" style="4" customWidth="1"/>
    <col min="2" max="2" width="1.54296875" style="4" customWidth="1"/>
    <col min="3" max="3" width="8.54296875" style="4" customWidth="1"/>
    <col min="4" max="4" width="48.54296875" style="4" customWidth="1"/>
    <col min="5" max="5" width="6.6328125" style="4" customWidth="1"/>
    <col min="6" max="6" width="3.6328125" style="4" customWidth="1"/>
    <col min="7" max="7" width="26.453125" style="4" customWidth="1"/>
    <col min="8" max="8" width="2.90625" style="149" customWidth="1"/>
    <col min="9" max="9" width="14" style="149" customWidth="1"/>
    <col min="10" max="10" width="23.08984375" style="149" customWidth="1"/>
    <col min="11" max="11" width="3.36328125" style="149" customWidth="1"/>
    <col min="12" max="12" width="14" style="149" customWidth="1"/>
    <col min="13" max="13" width="23.08984375" style="149" customWidth="1"/>
    <col min="14" max="14" width="2.90625" style="149" customWidth="1"/>
    <col min="15" max="15" width="14" style="149" customWidth="1"/>
    <col min="16" max="16" width="23.08984375" style="149" customWidth="1"/>
    <col min="17" max="17" width="2.90625" style="149" customWidth="1"/>
    <col min="18" max="18" width="14" style="149" customWidth="1"/>
    <col min="19" max="19" width="23.08984375" style="149" customWidth="1"/>
    <col min="20" max="20" width="2.90625" style="149" customWidth="1"/>
    <col min="21" max="21" width="14" style="149" customWidth="1"/>
    <col min="22" max="22" width="23.08984375" style="149" customWidth="1"/>
    <col min="23" max="23" width="1.81640625" style="4" customWidth="1"/>
    <col min="24" max="16384" width="11.36328125" style="4"/>
  </cols>
  <sheetData>
    <row r="1" spans="2:22" ht="14.5" thickBot="1" x14ac:dyDescent="0.35"/>
    <row r="2" spans="2:22" ht="32.5" customHeight="1" thickBot="1" x14ac:dyDescent="0.35">
      <c r="C2" s="323" t="s">
        <v>215</v>
      </c>
      <c r="D2" s="324"/>
      <c r="E2" s="324"/>
      <c r="F2" s="324"/>
      <c r="G2" s="324"/>
      <c r="H2" s="324"/>
      <c r="I2" s="324"/>
      <c r="J2" s="324"/>
      <c r="K2" s="324"/>
      <c r="L2" s="324"/>
      <c r="M2" s="324"/>
      <c r="N2" s="150"/>
      <c r="O2" s="325" t="s">
        <v>536</v>
      </c>
      <c r="P2" s="326"/>
    </row>
    <row r="3" spans="2:22" ht="7" customHeight="1" thickBot="1" x14ac:dyDescent="0.35">
      <c r="B3" s="3"/>
      <c r="C3" s="3"/>
      <c r="D3" s="3"/>
      <c r="E3" s="3"/>
      <c r="F3" s="3"/>
      <c r="G3" s="3"/>
      <c r="H3" s="151"/>
      <c r="I3" s="151"/>
      <c r="J3" s="151"/>
      <c r="K3" s="151"/>
      <c r="L3" s="151"/>
      <c r="M3" s="151"/>
      <c r="N3" s="151"/>
      <c r="O3" s="151"/>
      <c r="P3" s="151"/>
      <c r="Q3" s="151"/>
      <c r="R3" s="151"/>
      <c r="S3" s="151"/>
      <c r="T3" s="151"/>
      <c r="U3" s="151"/>
      <c r="V3" s="151"/>
    </row>
    <row r="4" spans="2:22" s="6" customFormat="1" ht="31.5" customHeight="1" thickTop="1" thickBot="1" x14ac:dyDescent="0.35">
      <c r="B4" s="5"/>
      <c r="C4" s="152" t="s">
        <v>363</v>
      </c>
      <c r="D4" s="153"/>
      <c r="E4" s="153"/>
      <c r="F4" s="153"/>
      <c r="G4" s="153"/>
      <c r="H4" s="153"/>
      <c r="I4" s="153"/>
      <c r="J4" s="154"/>
      <c r="K4" s="153"/>
      <c r="L4" s="153"/>
      <c r="M4" s="153"/>
      <c r="N4" s="153"/>
      <c r="O4" s="155"/>
      <c r="P4" s="156"/>
      <c r="Q4" s="157"/>
      <c r="R4" s="149"/>
      <c r="S4" s="322"/>
      <c r="T4" s="322"/>
      <c r="U4" s="322"/>
      <c r="V4" s="322"/>
    </row>
    <row r="5" spans="2:22" ht="10" customHeight="1" thickTop="1" thickBot="1" x14ac:dyDescent="0.35">
      <c r="B5" s="3"/>
      <c r="C5" s="3"/>
      <c r="D5" s="3"/>
      <c r="E5" s="3"/>
      <c r="F5" s="3"/>
      <c r="G5" s="3"/>
      <c r="H5" s="151"/>
      <c r="I5" s="151"/>
      <c r="J5" s="151"/>
      <c r="K5" s="151"/>
      <c r="L5" s="151"/>
      <c r="M5" s="151"/>
      <c r="N5" s="151"/>
      <c r="O5" s="151"/>
      <c r="P5" s="151"/>
      <c r="Q5" s="151"/>
      <c r="R5" s="151"/>
      <c r="S5" s="322"/>
      <c r="T5" s="322"/>
      <c r="U5" s="322"/>
      <c r="V5" s="322"/>
    </row>
    <row r="6" spans="2:22" s="161" customFormat="1" ht="48.5" customHeight="1" thickTop="1" thickBot="1" x14ac:dyDescent="0.4">
      <c r="B6" s="158"/>
      <c r="C6" s="158"/>
      <c r="D6" s="159" t="s">
        <v>28</v>
      </c>
      <c r="E6" s="158"/>
      <c r="F6" s="158"/>
      <c r="G6" s="328" t="s">
        <v>624</v>
      </c>
      <c r="H6" s="329"/>
      <c r="I6" s="329"/>
      <c r="J6" s="329"/>
      <c r="K6" s="329"/>
      <c r="L6" s="329"/>
      <c r="M6" s="329"/>
      <c r="N6" s="329"/>
      <c r="O6" s="329"/>
      <c r="P6" s="330"/>
      <c r="Q6" s="160"/>
      <c r="R6" s="327"/>
      <c r="S6" s="327"/>
      <c r="T6" s="160"/>
      <c r="U6" s="327"/>
      <c r="V6" s="327"/>
    </row>
    <row r="7" spans="2:22" ht="14.5" thickTop="1" x14ac:dyDescent="0.3">
      <c r="B7" s="3"/>
      <c r="C7" s="3"/>
      <c r="D7" s="3"/>
      <c r="E7" s="3"/>
      <c r="F7" s="3"/>
      <c r="G7" s="3"/>
      <c r="H7" s="151"/>
      <c r="I7" s="151"/>
      <c r="J7" s="151"/>
      <c r="K7" s="151"/>
      <c r="L7" s="151"/>
      <c r="M7" s="151"/>
      <c r="N7" s="151"/>
      <c r="O7" s="151"/>
      <c r="P7" s="151"/>
      <c r="Q7" s="151"/>
      <c r="R7" s="151"/>
      <c r="S7" s="151"/>
      <c r="T7" s="151"/>
      <c r="U7" s="151"/>
      <c r="V7" s="151"/>
    </row>
    <row r="8" spans="2:22" s="6" customFormat="1" ht="39" customHeight="1" x14ac:dyDescent="0.35">
      <c r="E8" s="162"/>
      <c r="F8" s="163"/>
      <c r="G8" s="164" t="s">
        <v>7</v>
      </c>
      <c r="H8" s="163"/>
      <c r="I8" s="306" t="s">
        <v>145</v>
      </c>
      <c r="J8" s="307"/>
      <c r="K8" s="166"/>
      <c r="L8" s="306" t="s">
        <v>145</v>
      </c>
      <c r="M8" s="307"/>
      <c r="N8" s="166"/>
      <c r="O8" s="167"/>
      <c r="P8" s="165" t="s">
        <v>7</v>
      </c>
      <c r="Q8" s="166"/>
      <c r="R8" s="168" t="s">
        <v>216</v>
      </c>
      <c r="S8" s="165" t="s">
        <v>7</v>
      </c>
      <c r="T8" s="166"/>
      <c r="U8" s="168" t="s">
        <v>216</v>
      </c>
      <c r="V8" s="165" t="s">
        <v>7</v>
      </c>
    </row>
    <row r="9" spans="2:22" s="6" customFormat="1" ht="25" customHeight="1" x14ac:dyDescent="0.35">
      <c r="C9" s="162"/>
      <c r="D9" s="162"/>
      <c r="E9" s="162"/>
      <c r="F9" s="163"/>
      <c r="G9" s="169" t="s">
        <v>533</v>
      </c>
      <c r="H9" s="163"/>
      <c r="I9" s="303" t="s">
        <v>537</v>
      </c>
      <c r="J9" s="304"/>
      <c r="K9" s="75"/>
      <c r="L9" s="303" t="s">
        <v>538</v>
      </c>
      <c r="M9" s="304"/>
      <c r="N9" s="75"/>
      <c r="O9" s="303" t="s">
        <v>534</v>
      </c>
      <c r="P9" s="304"/>
      <c r="Q9" s="75"/>
      <c r="R9" s="303" t="s">
        <v>539</v>
      </c>
      <c r="S9" s="304"/>
      <c r="T9" s="75"/>
      <c r="U9" s="303" t="s">
        <v>535</v>
      </c>
      <c r="V9" s="304"/>
    </row>
    <row r="10" spans="2:22" s="6" customFormat="1" ht="29.5" customHeight="1" x14ac:dyDescent="0.35">
      <c r="B10" s="5"/>
      <c r="C10" s="170" t="s">
        <v>25</v>
      </c>
      <c r="D10" s="309" t="s">
        <v>428</v>
      </c>
      <c r="E10" s="309"/>
      <c r="F10" s="310"/>
      <c r="G10" s="171"/>
      <c r="H10" s="7"/>
      <c r="I10" s="172" t="s">
        <v>625</v>
      </c>
      <c r="J10" s="173"/>
      <c r="K10" s="7"/>
      <c r="L10" s="172" t="s">
        <v>625</v>
      </c>
      <c r="M10" s="173"/>
      <c r="N10" s="7"/>
      <c r="O10" s="172" t="s">
        <v>625</v>
      </c>
      <c r="P10" s="173"/>
      <c r="Q10" s="7"/>
      <c r="R10" s="172" t="s">
        <v>625</v>
      </c>
      <c r="S10" s="173"/>
      <c r="T10" s="7"/>
      <c r="U10" s="172" t="s">
        <v>625</v>
      </c>
      <c r="V10" s="173"/>
    </row>
    <row r="11" spans="2:22" s="6" customFormat="1" ht="22.5" customHeight="1" x14ac:dyDescent="0.35">
      <c r="B11" s="5"/>
      <c r="C11" s="170"/>
      <c r="D11" s="174" t="s">
        <v>626</v>
      </c>
      <c r="E11" s="308"/>
      <c r="F11" s="175"/>
      <c r="G11" s="176">
        <f>'1.1.  W+P kraftbet'!K26</f>
        <v>0</v>
      </c>
      <c r="H11" s="177"/>
      <c r="I11" s="90"/>
      <c r="J11" s="178">
        <f>ROUNDUP((G11*I11)+G11,2)</f>
        <v>0</v>
      </c>
      <c r="K11" s="179"/>
      <c r="L11" s="90"/>
      <c r="M11" s="178">
        <f>ROUNDUP((J11*L11)+J11,2)</f>
        <v>0</v>
      </c>
      <c r="N11" s="179"/>
      <c r="O11" s="90"/>
      <c r="P11" s="178">
        <f>ROUNDUP((M11*O11)+M11,2)</f>
        <v>0</v>
      </c>
      <c r="Q11" s="177"/>
      <c r="R11" s="90"/>
      <c r="S11" s="178">
        <f>ROUNDUP((P11*R11)+P11,2)</f>
        <v>0</v>
      </c>
      <c r="T11" s="177"/>
      <c r="U11" s="90"/>
      <c r="V11" s="178">
        <f>ROUNDUP((S11*U11)+S11,2)</f>
        <v>0</v>
      </c>
    </row>
    <row r="12" spans="2:22" s="6" customFormat="1" ht="22.5" customHeight="1" x14ac:dyDescent="0.35">
      <c r="B12" s="5"/>
      <c r="C12" s="170"/>
      <c r="D12" s="174" t="s">
        <v>627</v>
      </c>
      <c r="E12" s="308"/>
      <c r="F12" s="174"/>
      <c r="G12" s="176">
        <f>'1.2. Instandsetzungen'!I20</f>
        <v>0</v>
      </c>
      <c r="H12" s="177"/>
      <c r="I12" s="90"/>
      <c r="J12" s="178">
        <f>G12</f>
        <v>0</v>
      </c>
      <c r="K12" s="179"/>
      <c r="L12" s="90"/>
      <c r="M12" s="178">
        <f>J12</f>
        <v>0</v>
      </c>
      <c r="N12" s="179"/>
      <c r="O12" s="90"/>
      <c r="P12" s="178">
        <f>M12</f>
        <v>0</v>
      </c>
      <c r="Q12" s="177"/>
      <c r="R12" s="90"/>
      <c r="S12" s="178">
        <f>P12</f>
        <v>0</v>
      </c>
      <c r="T12" s="177"/>
      <c r="U12" s="90"/>
      <c r="V12" s="178">
        <f>S12</f>
        <v>0</v>
      </c>
    </row>
    <row r="13" spans="2:22" s="6" customFormat="1" ht="22.5" customHeight="1" x14ac:dyDescent="0.35">
      <c r="B13" s="5"/>
      <c r="C13" s="170"/>
      <c r="D13" s="174" t="s">
        <v>628</v>
      </c>
      <c r="E13" s="308"/>
      <c r="F13" s="174"/>
      <c r="G13" s="180">
        <f>'1.3. Materialzuschlag'!I12</f>
        <v>0</v>
      </c>
      <c r="H13" s="177"/>
      <c r="I13" s="181" t="s">
        <v>431</v>
      </c>
      <c r="J13" s="178">
        <f>G13</f>
        <v>0</v>
      </c>
      <c r="K13" s="179"/>
      <c r="L13" s="181" t="s">
        <v>431</v>
      </c>
      <c r="M13" s="178">
        <f>J13</f>
        <v>0</v>
      </c>
      <c r="N13" s="179"/>
      <c r="O13" s="181" t="s">
        <v>431</v>
      </c>
      <c r="P13" s="178">
        <f>J13</f>
        <v>0</v>
      </c>
      <c r="Q13" s="177"/>
      <c r="R13" s="181" t="s">
        <v>431</v>
      </c>
      <c r="S13" s="178">
        <f>P13</f>
        <v>0</v>
      </c>
      <c r="T13" s="177"/>
      <c r="U13" s="181" t="s">
        <v>431</v>
      </c>
      <c r="V13" s="178">
        <f>S13</f>
        <v>0</v>
      </c>
    </row>
    <row r="14" spans="2:22" s="6" customFormat="1" ht="22.5" customHeight="1" x14ac:dyDescent="0.35">
      <c r="B14" s="5"/>
      <c r="C14" s="170"/>
      <c r="D14" s="174" t="s">
        <v>629</v>
      </c>
      <c r="E14" s="308"/>
      <c r="F14" s="174"/>
      <c r="G14" s="176">
        <f>'1.4. Ersatzteile'!H9</f>
        <v>0</v>
      </c>
      <c r="H14" s="177"/>
      <c r="I14" s="181" t="s">
        <v>431</v>
      </c>
      <c r="J14" s="178">
        <f>G14</f>
        <v>0</v>
      </c>
      <c r="K14" s="179"/>
      <c r="L14" s="181" t="s">
        <v>431</v>
      </c>
      <c r="M14" s="178">
        <f>J14</f>
        <v>0</v>
      </c>
      <c r="N14" s="179"/>
      <c r="O14" s="181" t="s">
        <v>431</v>
      </c>
      <c r="P14" s="178">
        <f>J14</f>
        <v>0</v>
      </c>
      <c r="Q14" s="177"/>
      <c r="R14" s="181" t="s">
        <v>431</v>
      </c>
      <c r="S14" s="178">
        <f>P14</f>
        <v>0</v>
      </c>
      <c r="T14" s="177"/>
      <c r="U14" s="181" t="s">
        <v>431</v>
      </c>
      <c r="V14" s="178">
        <f>S14</f>
        <v>0</v>
      </c>
    </row>
    <row r="15" spans="2:22" s="6" customFormat="1" ht="9" customHeight="1" thickBot="1" x14ac:dyDescent="0.4">
      <c r="B15" s="5"/>
      <c r="C15" s="182"/>
      <c r="D15" s="182"/>
      <c r="E15" s="182"/>
      <c r="F15" s="182"/>
      <c r="G15" s="171"/>
      <c r="H15" s="7"/>
      <c r="I15" s="183"/>
      <c r="J15" s="173"/>
      <c r="K15" s="7"/>
      <c r="L15" s="183"/>
      <c r="M15" s="173"/>
      <c r="N15" s="7"/>
      <c r="O15" s="183"/>
      <c r="P15" s="173"/>
      <c r="Q15" s="7"/>
      <c r="R15" s="183"/>
      <c r="S15" s="173"/>
      <c r="T15" s="7"/>
      <c r="U15" s="183"/>
      <c r="V15" s="173"/>
    </row>
    <row r="16" spans="2:22" s="192" customFormat="1" ht="32" customHeight="1" thickTop="1" thickBot="1" x14ac:dyDescent="0.4">
      <c r="B16" s="184"/>
      <c r="C16" s="170" t="s">
        <v>25</v>
      </c>
      <c r="D16" s="185" t="str">
        <f>D10</f>
        <v>Türen und Tore kraftbetätigt - Verwaltung</v>
      </c>
      <c r="E16" s="311" t="s">
        <v>227</v>
      </c>
      <c r="F16" s="312"/>
      <c r="G16" s="186">
        <f>SUM(G11,G12,G13,G14)</f>
        <v>0</v>
      </c>
      <c r="H16" s="187"/>
      <c r="I16" s="188"/>
      <c r="J16" s="189">
        <f>SUM(J11,J12,J13,J14)</f>
        <v>0</v>
      </c>
      <c r="K16" s="190"/>
      <c r="L16" s="188"/>
      <c r="M16" s="189">
        <f>SUM(M11,M12,M13,M14)</f>
        <v>0</v>
      </c>
      <c r="N16" s="191"/>
      <c r="O16" s="188"/>
      <c r="P16" s="189">
        <f>SUM(P11,P12,P13,P14)</f>
        <v>0</v>
      </c>
      <c r="Q16" s="187"/>
      <c r="R16" s="188"/>
      <c r="S16" s="189">
        <f>SUM(S11,S12,S13,S14)</f>
        <v>0</v>
      </c>
      <c r="T16" s="187"/>
      <c r="U16" s="188"/>
      <c r="V16" s="189">
        <f>SUM(V11,V12,V13,V14)</f>
        <v>0</v>
      </c>
    </row>
    <row r="17" spans="2:22" s="192" customFormat="1" ht="24" customHeight="1" thickTop="1" x14ac:dyDescent="0.35">
      <c r="C17" s="193"/>
      <c r="D17" s="88"/>
      <c r="E17" s="88"/>
      <c r="F17" s="88"/>
      <c r="G17" s="194"/>
      <c r="H17" s="195"/>
      <c r="I17" s="196"/>
      <c r="J17" s="197"/>
      <c r="K17" s="198"/>
      <c r="L17" s="196"/>
      <c r="M17" s="197"/>
      <c r="N17" s="199"/>
      <c r="O17" s="196"/>
      <c r="P17" s="197"/>
      <c r="Q17" s="195"/>
      <c r="R17" s="196"/>
      <c r="S17" s="197"/>
      <c r="T17" s="195"/>
      <c r="U17" s="196"/>
      <c r="V17" s="197"/>
    </row>
    <row r="18" spans="2:22" s="6" customFormat="1" ht="29.5" customHeight="1" x14ac:dyDescent="0.35">
      <c r="B18" s="5"/>
      <c r="C18" s="200" t="s">
        <v>26</v>
      </c>
      <c r="D18" s="319" t="s">
        <v>429</v>
      </c>
      <c r="E18" s="319"/>
      <c r="F18" s="320"/>
      <c r="G18" s="171"/>
      <c r="H18" s="7"/>
      <c r="I18" s="172" t="s">
        <v>625</v>
      </c>
      <c r="J18" s="173"/>
      <c r="K18" s="7"/>
      <c r="L18" s="172" t="s">
        <v>625</v>
      </c>
      <c r="M18" s="173"/>
      <c r="N18" s="7"/>
      <c r="O18" s="172" t="s">
        <v>625</v>
      </c>
      <c r="P18" s="173"/>
      <c r="Q18" s="7"/>
      <c r="R18" s="172" t="s">
        <v>625</v>
      </c>
      <c r="S18" s="173"/>
      <c r="T18" s="7"/>
      <c r="U18" s="172" t="s">
        <v>625</v>
      </c>
      <c r="V18" s="173"/>
    </row>
    <row r="19" spans="2:22" s="6" customFormat="1" ht="22.5" customHeight="1" x14ac:dyDescent="0.35">
      <c r="B19" s="5"/>
      <c r="C19" s="200"/>
      <c r="D19" s="201" t="s">
        <v>626</v>
      </c>
      <c r="E19" s="321"/>
      <c r="F19" s="202"/>
      <c r="G19" s="176">
        <f>'2.1. W+P kraftbet'!K26</f>
        <v>0</v>
      </c>
      <c r="H19" s="177"/>
      <c r="I19" s="90"/>
      <c r="J19" s="178">
        <f>ROUNDUP((G19*I19)+G19,2)</f>
        <v>0</v>
      </c>
      <c r="K19" s="179"/>
      <c r="L19" s="90"/>
      <c r="M19" s="178">
        <f>ROUNDUP((J19*L19)+J19,2)</f>
        <v>0</v>
      </c>
      <c r="N19" s="179"/>
      <c r="O19" s="90"/>
      <c r="P19" s="178">
        <f>ROUNDUP((M19*O19)+M19,2)</f>
        <v>0</v>
      </c>
      <c r="Q19" s="177"/>
      <c r="R19" s="90"/>
      <c r="S19" s="178">
        <f>ROUNDUP((P19*R19)+P19,2)</f>
        <v>0</v>
      </c>
      <c r="T19" s="177"/>
      <c r="U19" s="90"/>
      <c r="V19" s="178">
        <f>ROUNDUP((S19*U19)+S19,2)</f>
        <v>0</v>
      </c>
    </row>
    <row r="20" spans="2:22" s="6" customFormat="1" ht="22.5" customHeight="1" x14ac:dyDescent="0.35">
      <c r="B20" s="5"/>
      <c r="C20" s="200"/>
      <c r="D20" s="201" t="s">
        <v>627</v>
      </c>
      <c r="E20" s="321"/>
      <c r="F20" s="201"/>
      <c r="G20" s="176">
        <f>'2.2. Instands.'!I20</f>
        <v>0</v>
      </c>
      <c r="H20" s="177"/>
      <c r="I20" s="90"/>
      <c r="J20" s="178">
        <f>G20</f>
        <v>0</v>
      </c>
      <c r="K20" s="179"/>
      <c r="L20" s="90"/>
      <c r="M20" s="178">
        <f>J20</f>
        <v>0</v>
      </c>
      <c r="N20" s="179"/>
      <c r="O20" s="90"/>
      <c r="P20" s="178">
        <f>M20</f>
        <v>0</v>
      </c>
      <c r="Q20" s="177"/>
      <c r="R20" s="90"/>
      <c r="S20" s="178">
        <f>P20</f>
        <v>0</v>
      </c>
      <c r="T20" s="177"/>
      <c r="U20" s="90"/>
      <c r="V20" s="178">
        <f>S20</f>
        <v>0</v>
      </c>
    </row>
    <row r="21" spans="2:22" s="6" customFormat="1" ht="22.5" customHeight="1" x14ac:dyDescent="0.35">
      <c r="B21" s="5"/>
      <c r="C21" s="200"/>
      <c r="D21" s="201" t="s">
        <v>628</v>
      </c>
      <c r="E21" s="321"/>
      <c r="F21" s="201"/>
      <c r="G21" s="180">
        <f>'2.3. Materialzuschl'!I12</f>
        <v>0</v>
      </c>
      <c r="H21" s="177"/>
      <c r="I21" s="181" t="s">
        <v>431</v>
      </c>
      <c r="J21" s="178">
        <f>G21</f>
        <v>0</v>
      </c>
      <c r="K21" s="179"/>
      <c r="L21" s="181" t="s">
        <v>431</v>
      </c>
      <c r="M21" s="178">
        <f>J21</f>
        <v>0</v>
      </c>
      <c r="N21" s="179"/>
      <c r="O21" s="181" t="s">
        <v>431</v>
      </c>
      <c r="P21" s="178">
        <f>J21</f>
        <v>0</v>
      </c>
      <c r="Q21" s="177"/>
      <c r="R21" s="181" t="s">
        <v>431</v>
      </c>
      <c r="S21" s="178">
        <f>P21</f>
        <v>0</v>
      </c>
      <c r="T21" s="177"/>
      <c r="U21" s="181" t="s">
        <v>431</v>
      </c>
      <c r="V21" s="178">
        <f>S21</f>
        <v>0</v>
      </c>
    </row>
    <row r="22" spans="2:22" s="6" customFormat="1" ht="22.5" customHeight="1" x14ac:dyDescent="0.35">
      <c r="B22" s="5"/>
      <c r="C22" s="200"/>
      <c r="D22" s="201" t="s">
        <v>629</v>
      </c>
      <c r="E22" s="321"/>
      <c r="F22" s="201"/>
      <c r="G22" s="176">
        <f>'2.4. Ersatzteil'!H9</f>
        <v>0</v>
      </c>
      <c r="H22" s="177"/>
      <c r="I22" s="181" t="s">
        <v>431</v>
      </c>
      <c r="J22" s="178">
        <f>G22</f>
        <v>0</v>
      </c>
      <c r="K22" s="179"/>
      <c r="L22" s="181" t="s">
        <v>431</v>
      </c>
      <c r="M22" s="178">
        <f>J22</f>
        <v>0</v>
      </c>
      <c r="N22" s="179"/>
      <c r="O22" s="181" t="s">
        <v>431</v>
      </c>
      <c r="P22" s="178">
        <f>J22</f>
        <v>0</v>
      </c>
      <c r="Q22" s="177"/>
      <c r="R22" s="181" t="s">
        <v>431</v>
      </c>
      <c r="S22" s="178">
        <f>P22</f>
        <v>0</v>
      </c>
      <c r="T22" s="177"/>
      <c r="U22" s="181" t="s">
        <v>431</v>
      </c>
      <c r="V22" s="178">
        <f>S22</f>
        <v>0</v>
      </c>
    </row>
    <row r="23" spans="2:22" s="6" customFormat="1" ht="9" customHeight="1" thickBot="1" x14ac:dyDescent="0.4">
      <c r="B23" s="5"/>
      <c r="C23" s="203"/>
      <c r="D23" s="203"/>
      <c r="E23" s="203"/>
      <c r="F23" s="203"/>
      <c r="G23" s="171"/>
      <c r="H23" s="7"/>
      <c r="I23" s="183"/>
      <c r="J23" s="173"/>
      <c r="K23" s="7"/>
      <c r="L23" s="183"/>
      <c r="M23" s="173"/>
      <c r="N23" s="7"/>
      <c r="O23" s="183"/>
      <c r="P23" s="173"/>
      <c r="Q23" s="7"/>
      <c r="R23" s="183"/>
      <c r="S23" s="173"/>
      <c r="T23" s="7"/>
      <c r="U23" s="183"/>
      <c r="V23" s="173"/>
    </row>
    <row r="24" spans="2:22" s="192" customFormat="1" ht="32" customHeight="1" thickTop="1" thickBot="1" x14ac:dyDescent="0.4">
      <c r="B24" s="184"/>
      <c r="C24" s="200" t="s">
        <v>26</v>
      </c>
      <c r="D24" s="204" t="str">
        <f>D18</f>
        <v>Türen und Tore kraftbetätigt - Schulen</v>
      </c>
      <c r="E24" s="313" t="s">
        <v>227</v>
      </c>
      <c r="F24" s="314"/>
      <c r="G24" s="205">
        <f>SUM(G19,G20,G21,G22)</f>
        <v>0</v>
      </c>
      <c r="H24" s="206"/>
      <c r="I24" s="207"/>
      <c r="J24" s="208">
        <f>SUM(J19,J20,J21,J22)</f>
        <v>0</v>
      </c>
      <c r="K24" s="209"/>
      <c r="L24" s="207"/>
      <c r="M24" s="208">
        <f>SUM(M19,M20,M21,M22)</f>
        <v>0</v>
      </c>
      <c r="N24" s="210"/>
      <c r="O24" s="207"/>
      <c r="P24" s="208">
        <f>SUM(P19,P20,P21,P22)</f>
        <v>0</v>
      </c>
      <c r="Q24" s="206"/>
      <c r="R24" s="207"/>
      <c r="S24" s="208">
        <f>SUM(S19,S20,S21,S22)</f>
        <v>0</v>
      </c>
      <c r="T24" s="206"/>
      <c r="U24" s="207"/>
      <c r="V24" s="208">
        <f>SUM(V19,V20,V21,V22)</f>
        <v>0</v>
      </c>
    </row>
    <row r="25" spans="2:22" s="192" customFormat="1" ht="24" customHeight="1" thickTop="1" x14ac:dyDescent="0.35">
      <c r="C25" s="193"/>
      <c r="D25" s="88"/>
      <c r="E25" s="88"/>
      <c r="F25" s="88"/>
      <c r="G25" s="194"/>
      <c r="H25" s="195"/>
      <c r="I25" s="196"/>
      <c r="J25" s="197"/>
      <c r="K25" s="198"/>
      <c r="L25" s="196"/>
      <c r="M25" s="197"/>
      <c r="N25" s="199"/>
      <c r="O25" s="196"/>
      <c r="P25" s="197"/>
      <c r="Q25" s="195"/>
      <c r="R25" s="196"/>
      <c r="S25" s="197"/>
      <c r="T25" s="195"/>
      <c r="U25" s="196"/>
      <c r="V25" s="197"/>
    </row>
    <row r="26" spans="2:22" s="6" customFormat="1" ht="29.5" customHeight="1" x14ac:dyDescent="0.35">
      <c r="B26" s="5"/>
      <c r="C26" s="211" t="s">
        <v>27</v>
      </c>
      <c r="D26" s="317" t="s">
        <v>634</v>
      </c>
      <c r="E26" s="317"/>
      <c r="F26" s="318"/>
      <c r="G26" s="171"/>
      <c r="H26" s="7"/>
      <c r="I26" s="172" t="s">
        <v>625</v>
      </c>
      <c r="J26" s="173"/>
      <c r="K26" s="7"/>
      <c r="L26" s="172" t="s">
        <v>625</v>
      </c>
      <c r="M26" s="173"/>
      <c r="N26" s="7"/>
      <c r="O26" s="172" t="s">
        <v>625</v>
      </c>
      <c r="P26" s="173"/>
      <c r="Q26" s="7"/>
      <c r="R26" s="172" t="s">
        <v>625</v>
      </c>
      <c r="S26" s="173"/>
      <c r="T26" s="7"/>
      <c r="U26" s="172" t="s">
        <v>625</v>
      </c>
      <c r="V26" s="173"/>
    </row>
    <row r="27" spans="2:22" s="6" customFormat="1" ht="22.5" customHeight="1" x14ac:dyDescent="0.35">
      <c r="B27" s="5"/>
      <c r="C27" s="211"/>
      <c r="D27" s="212" t="s">
        <v>630</v>
      </c>
      <c r="E27" s="337"/>
      <c r="F27" s="213"/>
      <c r="G27" s="176">
        <f>'3.1. W+P n kraftb '!K30</f>
        <v>0</v>
      </c>
      <c r="H27" s="177"/>
      <c r="I27" s="90"/>
      <c r="J27" s="178">
        <f>ROUNDUP((G27*I27)+G27,2)</f>
        <v>0</v>
      </c>
      <c r="K27" s="179"/>
      <c r="L27" s="90"/>
      <c r="M27" s="178">
        <f>ROUNDUP((J27*L27)+J27,2)</f>
        <v>0</v>
      </c>
      <c r="N27" s="179"/>
      <c r="O27" s="90"/>
      <c r="P27" s="178">
        <f>ROUNDUP((M27*O27)+M27,2)</f>
        <v>0</v>
      </c>
      <c r="Q27" s="177"/>
      <c r="R27" s="90"/>
      <c r="S27" s="178">
        <f>ROUNDUP((P27*R27)+P27,2)</f>
        <v>0</v>
      </c>
      <c r="T27" s="177"/>
      <c r="U27" s="90"/>
      <c r="V27" s="178">
        <f>ROUNDUP((S27*U27)+S27,2)</f>
        <v>0</v>
      </c>
    </row>
    <row r="28" spans="2:22" s="6" customFormat="1" ht="22.5" customHeight="1" x14ac:dyDescent="0.35">
      <c r="B28" s="5"/>
      <c r="C28" s="211"/>
      <c r="D28" s="212" t="s">
        <v>631</v>
      </c>
      <c r="E28" s="337"/>
      <c r="F28" s="212"/>
      <c r="G28" s="176">
        <f>'3.2. Instands'!I20</f>
        <v>0</v>
      </c>
      <c r="H28" s="177"/>
      <c r="I28" s="90"/>
      <c r="J28" s="178">
        <f>G28</f>
        <v>0</v>
      </c>
      <c r="K28" s="179"/>
      <c r="L28" s="90"/>
      <c r="M28" s="178">
        <f>J28</f>
        <v>0</v>
      </c>
      <c r="N28" s="179"/>
      <c r="O28" s="90"/>
      <c r="P28" s="178">
        <f>M28</f>
        <v>0</v>
      </c>
      <c r="Q28" s="177"/>
      <c r="R28" s="90"/>
      <c r="S28" s="178">
        <f>P28</f>
        <v>0</v>
      </c>
      <c r="T28" s="177"/>
      <c r="U28" s="90"/>
      <c r="V28" s="178">
        <f>S28</f>
        <v>0</v>
      </c>
    </row>
    <row r="29" spans="2:22" s="6" customFormat="1" ht="22.5" customHeight="1" x14ac:dyDescent="0.35">
      <c r="B29" s="5"/>
      <c r="C29" s="211"/>
      <c r="D29" s="212" t="s">
        <v>632</v>
      </c>
      <c r="E29" s="337"/>
      <c r="F29" s="212"/>
      <c r="G29" s="176">
        <f>'3.3. Materialzuschl'!I11</f>
        <v>0</v>
      </c>
      <c r="H29" s="177"/>
      <c r="I29" s="181" t="s">
        <v>431</v>
      </c>
      <c r="J29" s="178">
        <f>G29</f>
        <v>0</v>
      </c>
      <c r="K29" s="179"/>
      <c r="L29" s="181" t="s">
        <v>431</v>
      </c>
      <c r="M29" s="178">
        <f>J29</f>
        <v>0</v>
      </c>
      <c r="N29" s="179"/>
      <c r="O29" s="181" t="s">
        <v>431</v>
      </c>
      <c r="P29" s="178">
        <f>J29</f>
        <v>0</v>
      </c>
      <c r="Q29" s="177"/>
      <c r="R29" s="181" t="s">
        <v>431</v>
      </c>
      <c r="S29" s="178">
        <f>P29</f>
        <v>0</v>
      </c>
      <c r="T29" s="177"/>
      <c r="U29" s="181" t="s">
        <v>431</v>
      </c>
      <c r="V29" s="178">
        <f>S29</f>
        <v>0</v>
      </c>
    </row>
    <row r="30" spans="2:22" s="6" customFormat="1" ht="22.5" customHeight="1" x14ac:dyDescent="0.35">
      <c r="B30" s="5"/>
      <c r="C30" s="211"/>
      <c r="D30" s="212" t="s">
        <v>633</v>
      </c>
      <c r="E30" s="337"/>
      <c r="F30" s="212"/>
      <c r="G30" s="176">
        <f>'3.4. Ersatzt'!H48</f>
        <v>0</v>
      </c>
      <c r="H30" s="177"/>
      <c r="I30" s="181" t="s">
        <v>431</v>
      </c>
      <c r="J30" s="178">
        <f>G30</f>
        <v>0</v>
      </c>
      <c r="K30" s="179"/>
      <c r="L30" s="181" t="s">
        <v>431</v>
      </c>
      <c r="M30" s="178">
        <f>J30</f>
        <v>0</v>
      </c>
      <c r="N30" s="179"/>
      <c r="O30" s="181" t="s">
        <v>431</v>
      </c>
      <c r="P30" s="178">
        <f>J30</f>
        <v>0</v>
      </c>
      <c r="Q30" s="177"/>
      <c r="R30" s="181" t="s">
        <v>431</v>
      </c>
      <c r="S30" s="178">
        <f>P30</f>
        <v>0</v>
      </c>
      <c r="T30" s="177"/>
      <c r="U30" s="181" t="s">
        <v>431</v>
      </c>
      <c r="V30" s="178">
        <f>S30</f>
        <v>0</v>
      </c>
    </row>
    <row r="31" spans="2:22" s="6" customFormat="1" ht="9" customHeight="1" thickBot="1" x14ac:dyDescent="0.4">
      <c r="B31" s="5"/>
      <c r="C31" s="214"/>
      <c r="D31" s="215"/>
      <c r="E31" s="215"/>
      <c r="F31" s="215"/>
      <c r="G31" s="171"/>
      <c r="H31" s="7"/>
      <c r="I31" s="183"/>
      <c r="J31" s="173"/>
      <c r="K31" s="7"/>
      <c r="L31" s="183"/>
      <c r="M31" s="173"/>
      <c r="N31" s="7"/>
      <c r="O31" s="183"/>
      <c r="P31" s="173"/>
      <c r="Q31" s="7"/>
      <c r="R31" s="183"/>
      <c r="S31" s="173"/>
      <c r="T31" s="7"/>
      <c r="U31" s="183"/>
      <c r="V31" s="173"/>
    </row>
    <row r="32" spans="2:22" s="192" customFormat="1" ht="32" customHeight="1" thickTop="1" thickBot="1" x14ac:dyDescent="0.4">
      <c r="B32" s="184"/>
      <c r="C32" s="211" t="s">
        <v>27</v>
      </c>
      <c r="D32" s="216" t="str">
        <f>D26</f>
        <v>Türen und Tore nicht kraftbetätigt - Verw.</v>
      </c>
      <c r="E32" s="315" t="s">
        <v>227</v>
      </c>
      <c r="F32" s="316"/>
      <c r="G32" s="217">
        <f>SUM(G27,G28,G29,G30)</f>
        <v>0</v>
      </c>
      <c r="H32" s="218"/>
      <c r="I32" s="219"/>
      <c r="J32" s="217">
        <f>SUM(J27,J28,J29,J30)</f>
        <v>0</v>
      </c>
      <c r="K32" s="220"/>
      <c r="L32" s="219"/>
      <c r="M32" s="217">
        <f>SUM(M27,M28,M29,M30)</f>
        <v>0</v>
      </c>
      <c r="N32" s="221"/>
      <c r="O32" s="219"/>
      <c r="P32" s="217">
        <f>SUM(P27,P28,P29,P30)</f>
        <v>0</v>
      </c>
      <c r="Q32" s="218"/>
      <c r="R32" s="219"/>
      <c r="S32" s="217">
        <f>SUM(S27,S28,S29,S30)</f>
        <v>0</v>
      </c>
      <c r="T32" s="218"/>
      <c r="U32" s="219"/>
      <c r="V32" s="217">
        <f>SUM(V27,V28,V29,V30)</f>
        <v>0</v>
      </c>
    </row>
    <row r="33" spans="2:22" s="6" customFormat="1" ht="24" customHeight="1" thickTop="1" x14ac:dyDescent="0.35">
      <c r="B33" s="5"/>
      <c r="C33" s="222"/>
      <c r="D33" s="223"/>
      <c r="E33" s="223"/>
      <c r="F33" s="223"/>
      <c r="G33" s="171"/>
      <c r="H33" s="7"/>
      <c r="I33" s="183"/>
      <c r="J33" s="173"/>
      <c r="K33" s="7"/>
      <c r="L33" s="183"/>
      <c r="M33" s="173"/>
      <c r="N33" s="7"/>
      <c r="O33" s="183"/>
      <c r="P33" s="173"/>
      <c r="Q33" s="7"/>
      <c r="R33" s="183"/>
      <c r="S33" s="173"/>
      <c r="T33" s="7"/>
      <c r="U33" s="183"/>
      <c r="V33" s="173"/>
    </row>
    <row r="34" spans="2:22" s="6" customFormat="1" ht="29.5" customHeight="1" x14ac:dyDescent="0.35">
      <c r="B34" s="5"/>
      <c r="C34" s="224" t="s">
        <v>214</v>
      </c>
      <c r="D34" s="333" t="s">
        <v>430</v>
      </c>
      <c r="E34" s="333"/>
      <c r="F34" s="334"/>
      <c r="G34" s="171"/>
      <c r="H34" s="7"/>
      <c r="I34" s="172" t="s">
        <v>625</v>
      </c>
      <c r="J34" s="173"/>
      <c r="K34" s="7"/>
      <c r="L34" s="172" t="s">
        <v>625</v>
      </c>
      <c r="M34" s="173"/>
      <c r="N34" s="7"/>
      <c r="O34" s="172" t="s">
        <v>625</v>
      </c>
      <c r="P34" s="173"/>
      <c r="Q34" s="7"/>
      <c r="R34" s="172" t="s">
        <v>625</v>
      </c>
      <c r="S34" s="173"/>
      <c r="T34" s="7"/>
      <c r="U34" s="172" t="s">
        <v>625</v>
      </c>
      <c r="V34" s="173"/>
    </row>
    <row r="35" spans="2:22" s="6" customFormat="1" ht="22.5" customHeight="1" x14ac:dyDescent="0.35">
      <c r="B35" s="5"/>
      <c r="C35" s="224"/>
      <c r="D35" s="225" t="s">
        <v>630</v>
      </c>
      <c r="E35" s="305"/>
      <c r="F35" s="226"/>
      <c r="G35" s="176">
        <f>'4.1. W+P n kraftb'!K30</f>
        <v>0</v>
      </c>
      <c r="H35" s="177"/>
      <c r="I35" s="90"/>
      <c r="J35" s="178">
        <f>ROUNDUP((G35*I35)+G35,2)</f>
        <v>0</v>
      </c>
      <c r="K35" s="179"/>
      <c r="L35" s="90"/>
      <c r="M35" s="178">
        <f>ROUNDUP((J35*L35)+J35,2)</f>
        <v>0</v>
      </c>
      <c r="N35" s="179"/>
      <c r="O35" s="90"/>
      <c r="P35" s="178">
        <f>ROUNDUP((M35*O35)+M35,2)</f>
        <v>0</v>
      </c>
      <c r="Q35" s="177"/>
      <c r="R35" s="90"/>
      <c r="S35" s="178">
        <f>ROUNDUP((P35*R35)+P35,2)</f>
        <v>0</v>
      </c>
      <c r="T35" s="177"/>
      <c r="U35" s="90"/>
      <c r="V35" s="178">
        <f>ROUNDUP((S35*U35)+S35,2)</f>
        <v>0</v>
      </c>
    </row>
    <row r="36" spans="2:22" s="6" customFormat="1" ht="22.5" customHeight="1" x14ac:dyDescent="0.35">
      <c r="B36" s="5"/>
      <c r="C36" s="224"/>
      <c r="D36" s="225" t="s">
        <v>631</v>
      </c>
      <c r="E36" s="305"/>
      <c r="F36" s="225"/>
      <c r="G36" s="176">
        <f>'4.2. Instandsetzung'!I20</f>
        <v>0</v>
      </c>
      <c r="H36" s="177"/>
      <c r="I36" s="90"/>
      <c r="J36" s="178">
        <f>G36</f>
        <v>0</v>
      </c>
      <c r="K36" s="179"/>
      <c r="L36" s="90"/>
      <c r="M36" s="178">
        <f>J36</f>
        <v>0</v>
      </c>
      <c r="N36" s="179"/>
      <c r="O36" s="90"/>
      <c r="P36" s="178">
        <f>M36</f>
        <v>0</v>
      </c>
      <c r="Q36" s="177"/>
      <c r="R36" s="90"/>
      <c r="S36" s="178">
        <f>P36</f>
        <v>0</v>
      </c>
      <c r="T36" s="177"/>
      <c r="U36" s="90"/>
      <c r="V36" s="178">
        <f>S36</f>
        <v>0</v>
      </c>
    </row>
    <row r="37" spans="2:22" s="6" customFormat="1" ht="22.5" customHeight="1" x14ac:dyDescent="0.35">
      <c r="B37" s="5"/>
      <c r="C37" s="224"/>
      <c r="D37" s="225" t="s">
        <v>632</v>
      </c>
      <c r="E37" s="305"/>
      <c r="F37" s="225"/>
      <c r="G37" s="176">
        <f>'4.3. Materialzuschlag'!I11</f>
        <v>0</v>
      </c>
      <c r="H37" s="177"/>
      <c r="I37" s="181" t="s">
        <v>431</v>
      </c>
      <c r="J37" s="178">
        <f>G37</f>
        <v>0</v>
      </c>
      <c r="K37" s="179"/>
      <c r="L37" s="181" t="s">
        <v>431</v>
      </c>
      <c r="M37" s="178">
        <f>J37</f>
        <v>0</v>
      </c>
      <c r="N37" s="179"/>
      <c r="O37" s="181" t="s">
        <v>431</v>
      </c>
      <c r="P37" s="178">
        <f>J37</f>
        <v>0</v>
      </c>
      <c r="Q37" s="177"/>
      <c r="R37" s="181" t="s">
        <v>431</v>
      </c>
      <c r="S37" s="178">
        <f>P37</f>
        <v>0</v>
      </c>
      <c r="T37" s="177"/>
      <c r="U37" s="181" t="s">
        <v>431</v>
      </c>
      <c r="V37" s="178">
        <f>S37</f>
        <v>0</v>
      </c>
    </row>
    <row r="38" spans="2:22" s="6" customFormat="1" ht="22.5" customHeight="1" x14ac:dyDescent="0.35">
      <c r="B38" s="5"/>
      <c r="C38" s="224"/>
      <c r="D38" s="225" t="s">
        <v>633</v>
      </c>
      <c r="E38" s="305"/>
      <c r="F38" s="225"/>
      <c r="G38" s="176">
        <f>'4.4. Ersatzteile'!H48</f>
        <v>0</v>
      </c>
      <c r="H38" s="177"/>
      <c r="I38" s="181" t="s">
        <v>431</v>
      </c>
      <c r="J38" s="178">
        <f>G38</f>
        <v>0</v>
      </c>
      <c r="K38" s="179"/>
      <c r="L38" s="181" t="s">
        <v>431</v>
      </c>
      <c r="M38" s="178">
        <f>J38</f>
        <v>0</v>
      </c>
      <c r="N38" s="179"/>
      <c r="O38" s="181" t="s">
        <v>431</v>
      </c>
      <c r="P38" s="178">
        <f>J38</f>
        <v>0</v>
      </c>
      <c r="Q38" s="177"/>
      <c r="R38" s="181" t="s">
        <v>431</v>
      </c>
      <c r="S38" s="178">
        <f>P38</f>
        <v>0</v>
      </c>
      <c r="T38" s="177"/>
      <c r="U38" s="181" t="s">
        <v>431</v>
      </c>
      <c r="V38" s="178">
        <f>S38</f>
        <v>0</v>
      </c>
    </row>
    <row r="39" spans="2:22" s="6" customFormat="1" ht="9" customHeight="1" thickBot="1" x14ac:dyDescent="0.4">
      <c r="B39" s="5"/>
      <c r="C39" s="227"/>
      <c r="D39" s="228"/>
      <c r="E39" s="228"/>
      <c r="F39" s="228"/>
      <c r="G39" s="171"/>
      <c r="H39" s="7"/>
      <c r="I39" s="183"/>
      <c r="J39" s="173"/>
      <c r="K39" s="7"/>
      <c r="L39" s="183"/>
      <c r="M39" s="173"/>
      <c r="N39" s="7"/>
      <c r="O39" s="183"/>
      <c r="P39" s="173"/>
      <c r="Q39" s="7"/>
      <c r="R39" s="183"/>
      <c r="S39" s="173"/>
      <c r="T39" s="7"/>
      <c r="U39" s="183"/>
      <c r="V39" s="173"/>
    </row>
    <row r="40" spans="2:22" s="192" customFormat="1" ht="32" customHeight="1" thickTop="1" thickBot="1" x14ac:dyDescent="0.4">
      <c r="B40" s="184"/>
      <c r="C40" s="224" t="s">
        <v>214</v>
      </c>
      <c r="D40" s="229" t="str">
        <f>D34</f>
        <v>Türen und Tore nicht kraftbetätigt - Schulen</v>
      </c>
      <c r="E40" s="331" t="s">
        <v>227</v>
      </c>
      <c r="F40" s="332"/>
      <c r="G40" s="230">
        <f>SUM(G35,G36,G37,G38)</f>
        <v>0</v>
      </c>
      <c r="H40" s="231"/>
      <c r="I40" s="232"/>
      <c r="J40" s="230">
        <f>SUM(J35,J36,J37,J38)</f>
        <v>0</v>
      </c>
      <c r="K40" s="233"/>
      <c r="L40" s="232"/>
      <c r="M40" s="230">
        <f>SUM(M35,M36,M37,M38)</f>
        <v>0</v>
      </c>
      <c r="N40" s="234"/>
      <c r="O40" s="232"/>
      <c r="P40" s="230">
        <f>SUM(P35,P36,P37,P38)</f>
        <v>0</v>
      </c>
      <c r="Q40" s="231"/>
      <c r="R40" s="232"/>
      <c r="S40" s="230">
        <f>SUM(S35,S36,S37,S38)</f>
        <v>0</v>
      </c>
      <c r="T40" s="231"/>
      <c r="U40" s="232"/>
      <c r="V40" s="230">
        <f>SUM(V35,V36,V37,V38)</f>
        <v>0</v>
      </c>
    </row>
    <row r="41" spans="2:22" s="6" customFormat="1" ht="10.5" customHeight="1" thickTop="1" x14ac:dyDescent="0.35">
      <c r="B41" s="5"/>
      <c r="C41" s="235"/>
      <c r="D41" s="235"/>
      <c r="E41" s="235"/>
      <c r="F41" s="235"/>
      <c r="G41" s="236"/>
      <c r="H41" s="237"/>
      <c r="I41" s="238"/>
      <c r="J41" s="239"/>
      <c r="K41" s="177"/>
      <c r="L41" s="238"/>
      <c r="M41" s="239"/>
      <c r="N41" s="177"/>
      <c r="O41" s="238"/>
      <c r="P41" s="239"/>
      <c r="Q41" s="177"/>
      <c r="R41" s="238"/>
      <c r="S41" s="239"/>
      <c r="T41" s="177"/>
      <c r="U41" s="238"/>
      <c r="V41" s="239"/>
    </row>
    <row r="42" spans="2:22" s="6" customFormat="1" ht="10.5" customHeight="1" thickBot="1" x14ac:dyDescent="0.4">
      <c r="B42" s="5"/>
      <c r="C42" s="235"/>
      <c r="D42" s="235"/>
      <c r="E42" s="235"/>
      <c r="F42" s="235"/>
      <c r="G42" s="240"/>
      <c r="H42" s="177"/>
      <c r="I42" s="177"/>
      <c r="J42" s="177"/>
      <c r="K42" s="177"/>
      <c r="L42" s="177"/>
      <c r="M42" s="177"/>
      <c r="N42" s="177"/>
      <c r="O42" s="177"/>
      <c r="P42" s="177"/>
      <c r="Q42" s="177"/>
      <c r="R42" s="177"/>
      <c r="S42" s="177"/>
      <c r="T42" s="177"/>
      <c r="U42" s="177"/>
      <c r="V42" s="177"/>
    </row>
    <row r="43" spans="2:22" s="6" customFormat="1" ht="11" customHeight="1" thickTop="1" thickBot="1" x14ac:dyDescent="0.4">
      <c r="B43" s="5"/>
      <c r="C43" s="241"/>
      <c r="D43" s="241"/>
      <c r="E43" s="241"/>
      <c r="F43" s="241"/>
      <c r="G43" s="242"/>
      <c r="H43" s="243"/>
      <c r="I43" s="243"/>
      <c r="J43" s="243"/>
      <c r="K43" s="243"/>
      <c r="L43" s="243"/>
      <c r="M43" s="243"/>
      <c r="N43" s="243"/>
      <c r="O43" s="243"/>
      <c r="P43" s="243"/>
      <c r="Q43" s="243"/>
      <c r="R43" s="243"/>
      <c r="S43" s="243"/>
      <c r="T43" s="243"/>
      <c r="U43" s="243"/>
      <c r="V43" s="243"/>
    </row>
    <row r="44" spans="2:22" s="6" customFormat="1" ht="28.5" customHeight="1" thickTop="1" thickBot="1" x14ac:dyDescent="0.4">
      <c r="B44" s="5"/>
      <c r="C44" s="244" t="s">
        <v>9</v>
      </c>
      <c r="D44" s="235"/>
      <c r="E44" s="235"/>
      <c r="F44" s="235"/>
      <c r="G44" s="245">
        <f>ROUND(SUM(G16,G24,G32,G40),2)</f>
        <v>0</v>
      </c>
      <c r="H44" s="177"/>
      <c r="I44" s="177"/>
      <c r="J44" s="245">
        <f>ROUND(SUM(J16,J24,J32,J40),2)</f>
        <v>0</v>
      </c>
      <c r="K44" s="246"/>
      <c r="L44" s="177"/>
      <c r="M44" s="245">
        <f>ROUND(SUM(M16,M24,M32,M40),2)</f>
        <v>0</v>
      </c>
      <c r="N44" s="246"/>
      <c r="O44" s="177"/>
      <c r="P44" s="245">
        <f>ROUND(SUM(P16,P24,P32,P40),2)</f>
        <v>0</v>
      </c>
      <c r="Q44" s="177"/>
      <c r="R44" s="177"/>
      <c r="S44" s="245">
        <f>ROUND(SUM(S16,S24,S32,S40),2)</f>
        <v>0</v>
      </c>
      <c r="T44" s="177"/>
      <c r="U44" s="177"/>
      <c r="V44" s="245">
        <f>ROUND(SUM(V16,V24,V32,V40),2)</f>
        <v>0</v>
      </c>
    </row>
    <row r="45" spans="2:22" s="6" customFormat="1" ht="6.5" customHeight="1" thickTop="1" x14ac:dyDescent="0.35">
      <c r="B45" s="5"/>
      <c r="C45" s="223"/>
      <c r="D45" s="223"/>
      <c r="E45" s="223"/>
      <c r="F45" s="223"/>
      <c r="G45" s="244"/>
      <c r="H45" s="7"/>
      <c r="I45" s="7"/>
      <c r="J45" s="7"/>
      <c r="K45" s="7"/>
      <c r="L45" s="7"/>
      <c r="M45" s="7"/>
      <c r="N45" s="7"/>
      <c r="O45" s="7"/>
      <c r="P45" s="7"/>
      <c r="Q45" s="7"/>
      <c r="R45" s="7"/>
      <c r="S45" s="7"/>
      <c r="T45" s="7"/>
      <c r="U45" s="7"/>
      <c r="V45" s="7"/>
    </row>
    <row r="46" spans="2:22" s="6" customFormat="1" ht="11.5" customHeight="1" x14ac:dyDescent="0.35">
      <c r="B46" s="5"/>
      <c r="C46" s="244" t="s">
        <v>22</v>
      </c>
      <c r="D46" s="235"/>
      <c r="E46" s="235"/>
      <c r="F46" s="235"/>
      <c r="G46" s="247">
        <f>ROUNDUP(G44*19/100,2)</f>
        <v>0</v>
      </c>
      <c r="H46" s="177"/>
      <c r="I46" s="177"/>
      <c r="J46" s="177"/>
      <c r="K46" s="177"/>
      <c r="L46" s="177"/>
      <c r="M46" s="177"/>
      <c r="N46" s="177"/>
      <c r="O46" s="177"/>
      <c r="P46" s="177"/>
      <c r="Q46" s="177"/>
      <c r="R46" s="177"/>
      <c r="S46" s="177"/>
      <c r="T46" s="177"/>
      <c r="U46" s="177"/>
      <c r="V46" s="177"/>
    </row>
    <row r="47" spans="2:22" s="6" customFormat="1" ht="23.15" customHeight="1" x14ac:dyDescent="0.35">
      <c r="B47" s="5"/>
      <c r="C47" s="244" t="s">
        <v>8</v>
      </c>
      <c r="D47" s="235"/>
      <c r="E47" s="235"/>
      <c r="F47" s="235"/>
      <c r="G47" s="247">
        <f>ROUNDUP(G44+G46,2)</f>
        <v>0</v>
      </c>
      <c r="H47" s="177"/>
      <c r="I47" s="177"/>
      <c r="J47" s="177"/>
      <c r="K47" s="177"/>
      <c r="L47" s="177"/>
      <c r="M47" s="177"/>
      <c r="N47" s="177"/>
      <c r="O47" s="177"/>
      <c r="P47" s="177"/>
      <c r="Q47" s="177"/>
      <c r="R47" s="177"/>
      <c r="S47" s="177"/>
      <c r="T47" s="177"/>
      <c r="U47" s="177"/>
      <c r="V47" s="177"/>
    </row>
    <row r="48" spans="2:22" s="6" customFormat="1" ht="14.5" customHeight="1" thickBot="1" x14ac:dyDescent="0.4">
      <c r="B48" s="5"/>
      <c r="C48" s="244"/>
      <c r="D48" s="235"/>
      <c r="E48" s="235"/>
      <c r="F48" s="235"/>
      <c r="G48" s="247"/>
      <c r="H48" s="177"/>
      <c r="I48" s="177"/>
      <c r="J48" s="177"/>
      <c r="K48" s="177"/>
      <c r="L48" s="177"/>
      <c r="M48" s="177"/>
      <c r="N48" s="177"/>
      <c r="O48" s="177"/>
      <c r="P48" s="177"/>
      <c r="Q48" s="177"/>
      <c r="R48" s="177"/>
      <c r="S48" s="177"/>
      <c r="T48" s="177"/>
      <c r="U48" s="177"/>
      <c r="V48" s="177"/>
    </row>
    <row r="49" spans="2:22" s="6" customFormat="1" ht="27" customHeight="1" thickBot="1" x14ac:dyDescent="0.4">
      <c r="B49" s="5"/>
      <c r="C49" s="5"/>
      <c r="D49" s="5"/>
      <c r="E49" s="5"/>
      <c r="F49" s="5"/>
      <c r="G49" s="248" t="s">
        <v>364</v>
      </c>
      <c r="H49" s="249"/>
      <c r="I49" s="249"/>
      <c r="J49" s="250"/>
      <c r="K49" s="250"/>
      <c r="L49" s="250"/>
      <c r="M49" s="250"/>
      <c r="N49" s="250"/>
      <c r="O49" s="251"/>
      <c r="P49" s="252">
        <f>ROUND(SUM(G16,J16,M16,P16,S16,V16),2)</f>
        <v>0</v>
      </c>
      <c r="Q49" s="250"/>
      <c r="R49" s="253" t="s">
        <v>144</v>
      </c>
      <c r="U49" s="254"/>
    </row>
    <row r="50" spans="2:22" s="6" customFormat="1" ht="27" customHeight="1" thickBot="1" x14ac:dyDescent="0.4">
      <c r="B50" s="5"/>
      <c r="C50" s="5"/>
      <c r="D50" s="5"/>
      <c r="E50" s="5"/>
      <c r="F50" s="5"/>
      <c r="G50" s="248" t="s">
        <v>365</v>
      </c>
      <c r="H50" s="249"/>
      <c r="I50" s="249"/>
      <c r="J50" s="250"/>
      <c r="K50" s="250"/>
      <c r="L50" s="250"/>
      <c r="M50" s="250"/>
      <c r="N50" s="250"/>
      <c r="O50" s="251"/>
      <c r="P50" s="252">
        <f>ROUND(SUM(G24,J24,M24,P24,S24,V24),2)</f>
        <v>0</v>
      </c>
      <c r="Q50" s="250"/>
      <c r="R50" s="253" t="s">
        <v>144</v>
      </c>
      <c r="S50" s="255"/>
      <c r="U50" s="254"/>
    </row>
    <row r="51" spans="2:22" s="6" customFormat="1" ht="27" customHeight="1" thickBot="1" x14ac:dyDescent="0.4">
      <c r="B51" s="5"/>
      <c r="C51" s="5"/>
      <c r="D51" s="5"/>
      <c r="E51" s="5"/>
      <c r="F51" s="5"/>
      <c r="G51" s="248" t="s">
        <v>366</v>
      </c>
      <c r="H51" s="249"/>
      <c r="I51" s="249"/>
      <c r="J51" s="250"/>
      <c r="K51" s="250"/>
      <c r="L51" s="250"/>
      <c r="M51" s="250"/>
      <c r="N51" s="250"/>
      <c r="O51" s="251"/>
      <c r="P51" s="252">
        <f>ROUND(SUM(G32,J32,M32,P32,S32,V32),2)</f>
        <v>0</v>
      </c>
      <c r="Q51" s="250"/>
      <c r="R51" s="253" t="s">
        <v>144</v>
      </c>
      <c r="S51" s="255"/>
      <c r="U51" s="254"/>
    </row>
    <row r="52" spans="2:22" s="6" customFormat="1" ht="27" customHeight="1" thickBot="1" x14ac:dyDescent="0.4">
      <c r="B52" s="5"/>
      <c r="C52" s="5"/>
      <c r="D52" s="5"/>
      <c r="E52" s="5"/>
      <c r="F52" s="5"/>
      <c r="G52" s="248" t="s">
        <v>510</v>
      </c>
      <c r="H52" s="249"/>
      <c r="I52" s="249"/>
      <c r="J52" s="250"/>
      <c r="K52" s="250"/>
      <c r="L52" s="250"/>
      <c r="M52" s="250"/>
      <c r="N52" s="250"/>
      <c r="O52" s="251"/>
      <c r="P52" s="252">
        <f>ROUND(SUM(G40,J40,M40,P40,S40,V40),2)</f>
        <v>0</v>
      </c>
      <c r="Q52" s="250"/>
      <c r="R52" s="253" t="s">
        <v>144</v>
      </c>
      <c r="S52" s="255"/>
      <c r="U52" s="254"/>
    </row>
    <row r="53" spans="2:22" s="6" customFormat="1" ht="24" customHeight="1" x14ac:dyDescent="0.35">
      <c r="B53" s="5"/>
      <c r="C53" s="5"/>
      <c r="D53" s="5"/>
      <c r="E53" s="5"/>
      <c r="F53" s="5"/>
      <c r="G53" s="256" t="s">
        <v>540</v>
      </c>
      <c r="H53" s="7"/>
      <c r="I53" s="7"/>
      <c r="J53" s="7"/>
      <c r="K53" s="7"/>
      <c r="L53" s="7"/>
      <c r="M53" s="7"/>
      <c r="N53" s="7"/>
      <c r="O53" s="7"/>
      <c r="P53" s="7"/>
    </row>
    <row r="54" spans="2:22" s="6" customFormat="1" ht="52.5" customHeight="1" thickBot="1" x14ac:dyDescent="0.4">
      <c r="B54" s="5"/>
      <c r="C54" s="257"/>
      <c r="D54" s="257"/>
      <c r="E54" s="257"/>
      <c r="F54" s="257"/>
      <c r="G54" s="257"/>
      <c r="H54" s="7"/>
      <c r="I54" s="7" t="s">
        <v>10</v>
      </c>
      <c r="J54" s="336" t="s">
        <v>514</v>
      </c>
      <c r="K54" s="336"/>
      <c r="L54" s="336"/>
      <c r="M54" s="336"/>
      <c r="N54" s="336"/>
      <c r="O54" s="336"/>
      <c r="P54" s="336"/>
      <c r="Q54" s="336"/>
      <c r="R54" s="336"/>
      <c r="S54" s="336"/>
    </row>
    <row r="55" spans="2:22" s="6" customFormat="1" ht="31.5" customHeight="1" x14ac:dyDescent="0.35">
      <c r="B55" s="5"/>
      <c r="C55" s="258" t="s">
        <v>139</v>
      </c>
      <c r="D55" s="5"/>
      <c r="E55" s="5"/>
      <c r="F55" s="5"/>
      <c r="G55" s="5"/>
      <c r="H55" s="7"/>
      <c r="I55" s="259"/>
      <c r="J55" s="335" t="s">
        <v>141</v>
      </c>
      <c r="K55" s="335"/>
      <c r="L55" s="335"/>
      <c r="M55" s="335"/>
      <c r="N55" s="335"/>
      <c r="O55" s="335"/>
      <c r="P55" s="335"/>
      <c r="Q55" s="335"/>
      <c r="R55" s="335"/>
      <c r="S55" s="335"/>
    </row>
    <row r="56" spans="2:22" s="6" customFormat="1" ht="20.25" customHeight="1" x14ac:dyDescent="0.35">
      <c r="B56" s="5"/>
      <c r="C56" s="260"/>
      <c r="D56" s="260"/>
      <c r="E56" s="260"/>
      <c r="F56" s="260"/>
      <c r="H56" s="7"/>
      <c r="I56" s="7"/>
      <c r="J56" s="7"/>
      <c r="K56" s="7"/>
      <c r="L56" s="7"/>
      <c r="M56" s="7"/>
      <c r="N56" s="7"/>
      <c r="O56" s="7"/>
      <c r="P56" s="7"/>
      <c r="Q56" s="7"/>
      <c r="R56" s="7"/>
      <c r="S56" s="7"/>
      <c r="T56" s="7"/>
      <c r="U56" s="7"/>
      <c r="V56" s="7"/>
    </row>
  </sheetData>
  <sheetProtection algorithmName="SHA-512" hashValue="V69FMjZtCjdw9QOtY+L1r3nJPCyR32znpNxFoafmrpLda5lxjCHP7KkljZZC8AM6EwC0l3urkr029QdzdzX8sg==" saltValue="v7SAdI6cGKMrs/XiI23dIg==" spinCount="100000" sheet="1" selectLockedCells="1"/>
  <mergeCells count="27">
    <mergeCell ref="E40:F40"/>
    <mergeCell ref="D34:F34"/>
    <mergeCell ref="J55:S55"/>
    <mergeCell ref="J54:S54"/>
    <mergeCell ref="E27:E30"/>
    <mergeCell ref="S4:V5"/>
    <mergeCell ref="C2:M2"/>
    <mergeCell ref="O2:P2"/>
    <mergeCell ref="R6:S6"/>
    <mergeCell ref="G6:P6"/>
    <mergeCell ref="U6:V6"/>
    <mergeCell ref="U9:V9"/>
    <mergeCell ref="E35:E38"/>
    <mergeCell ref="L8:M8"/>
    <mergeCell ref="L9:M9"/>
    <mergeCell ref="E11:E14"/>
    <mergeCell ref="I9:J9"/>
    <mergeCell ref="O9:P9"/>
    <mergeCell ref="I8:J8"/>
    <mergeCell ref="R9:S9"/>
    <mergeCell ref="D10:F10"/>
    <mergeCell ref="E16:F16"/>
    <mergeCell ref="E24:F24"/>
    <mergeCell ref="E32:F32"/>
    <mergeCell ref="D26:F26"/>
    <mergeCell ref="D18:F18"/>
    <mergeCell ref="E19:E22"/>
  </mergeCells>
  <dataValidations count="1">
    <dataValidation type="decimal" allowBlank="1" showInputMessage="1" showErrorMessage="1" sqref="I11:I12 R11:R12 L11:L12 O11:O12 U11:U12 I19:I20 L19:L20 O19:O20 R19:R20 U19:U20 I27:I28 L27:L28 O27:O28 R27:R28 U27:U28 I35:I36 L35:L36 O35:O36 R35:R36 U35:U36" xr:uid="{C7D1F189-FAD2-4596-BA78-C5C672089361}">
      <formula1>0</formula1>
      <formula2>0.15</formula2>
    </dataValidation>
  </dataValidations>
  <printOptions horizontalCentered="1"/>
  <pageMargins left="0.23622047244094491" right="0.23622047244094491" top="0.51181102362204722" bottom="0.35433070866141736" header="0.31496062992125984" footer="0.31496062992125984"/>
  <pageSetup paperSize="8" scale="62" orientation="landscape" r:id="rId1"/>
  <headerFooter>
    <oddHeader>&amp;L&amp;9Anl 04:  Preisblatt Services für Türen und Tore</oddHeader>
    <oddFooter>&amp;R&amp;F /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theme="6" tint="0.79998168889431442"/>
    <pageSetUpPr fitToPage="1"/>
  </sheetPr>
  <dimension ref="A1:L32"/>
  <sheetViews>
    <sheetView zoomScale="90" zoomScaleNormal="90" workbookViewId="0">
      <selection activeCell="J28" sqref="J28"/>
    </sheetView>
  </sheetViews>
  <sheetFormatPr baseColWidth="10" defaultColWidth="11.36328125" defaultRowHeight="14" x14ac:dyDescent="0.3"/>
  <cols>
    <col min="1" max="1" width="2.36328125" style="4" customWidth="1"/>
    <col min="2" max="2" width="10.6328125" style="4" customWidth="1"/>
    <col min="3" max="3" width="35.36328125" style="4" customWidth="1"/>
    <col min="4" max="4" width="71.36328125" style="4" customWidth="1"/>
    <col min="5" max="5" width="18.36328125" style="4" customWidth="1"/>
    <col min="6" max="6" width="6" style="4" customWidth="1"/>
    <col min="7" max="7" width="13.08984375" style="4" customWidth="1"/>
    <col min="8" max="9" width="11" style="15" customWidth="1"/>
    <col min="10" max="10" width="14.6328125" style="15" customWidth="1"/>
    <col min="11" max="11" width="24.6328125" style="15" customWidth="1"/>
    <col min="12" max="12" width="2.6328125" style="4" customWidth="1"/>
    <col min="13" max="16384" width="11.36328125" style="4"/>
  </cols>
  <sheetData>
    <row r="1" spans="1:12" ht="14.5" thickBot="1" x14ac:dyDescent="0.35">
      <c r="A1" s="3"/>
      <c r="B1" s="3"/>
      <c r="C1" s="3"/>
      <c r="D1" s="3"/>
      <c r="E1" s="3"/>
      <c r="F1" s="3"/>
      <c r="G1" s="3"/>
      <c r="H1" s="7"/>
      <c r="I1" s="7"/>
      <c r="J1" s="7"/>
      <c r="K1" s="7"/>
      <c r="L1" s="3"/>
    </row>
    <row r="2" spans="1:12" s="6" customFormat="1" ht="30" customHeight="1" thickBot="1" x14ac:dyDescent="0.4">
      <c r="A2" s="5"/>
      <c r="B2" s="8" t="s">
        <v>432</v>
      </c>
      <c r="C2" s="9" t="s">
        <v>474</v>
      </c>
      <c r="D2" s="10"/>
      <c r="E2" s="261" t="s">
        <v>505</v>
      </c>
      <c r="F2" s="10"/>
      <c r="G2" s="10"/>
      <c r="H2" s="10"/>
      <c r="I2" s="10"/>
      <c r="J2" s="10"/>
      <c r="K2" s="11"/>
      <c r="L2" s="5"/>
    </row>
    <row r="3" spans="1:12" ht="64.5" customHeight="1" thickBot="1" x14ac:dyDescent="0.35">
      <c r="A3" s="3"/>
      <c r="B3" s="338" t="s">
        <v>32</v>
      </c>
      <c r="C3" s="339"/>
      <c r="D3" s="339"/>
      <c r="E3" s="12"/>
      <c r="F3" s="349" t="str">
        <f>'Summen alle Lose'!G6</f>
        <v>[ Name, Firmenbezeichnung des Anbieters ist hier einzutragen ] 
Fa. Musterfirma ….</v>
      </c>
      <c r="G3" s="350"/>
      <c r="H3" s="350"/>
      <c r="I3" s="350"/>
      <c r="J3" s="350"/>
      <c r="K3" s="351"/>
      <c r="L3" s="3"/>
    </row>
    <row r="4" spans="1:12" ht="16.5" customHeight="1" x14ac:dyDescent="0.3">
      <c r="A4" s="3"/>
      <c r="B4" s="13"/>
      <c r="C4" s="14"/>
      <c r="D4" s="3"/>
      <c r="E4" s="3"/>
      <c r="F4" s="3"/>
      <c r="G4" s="3"/>
      <c r="H4" s="7"/>
      <c r="I4" s="7"/>
      <c r="K4" s="16"/>
      <c r="L4" s="3"/>
    </row>
    <row r="5" spans="1:12" s="22" customFormat="1" ht="54.75" customHeight="1" x14ac:dyDescent="0.35">
      <c r="A5" s="17"/>
      <c r="B5" s="18" t="s">
        <v>0</v>
      </c>
      <c r="C5" s="19" t="s">
        <v>21</v>
      </c>
      <c r="D5" s="19" t="s">
        <v>1</v>
      </c>
      <c r="E5" s="19" t="s">
        <v>31</v>
      </c>
      <c r="F5" s="340" t="s">
        <v>33</v>
      </c>
      <c r="G5" s="341"/>
      <c r="H5" s="20" t="s">
        <v>15</v>
      </c>
      <c r="I5" s="20" t="s">
        <v>13</v>
      </c>
      <c r="J5" s="20" t="s">
        <v>35</v>
      </c>
      <c r="K5" s="21" t="s">
        <v>12</v>
      </c>
      <c r="L5" s="17"/>
    </row>
    <row r="6" spans="1:12" s="22" customFormat="1" ht="20.25" customHeight="1" x14ac:dyDescent="0.35">
      <c r="A6" s="17"/>
      <c r="B6" s="18"/>
      <c r="C6" s="296"/>
      <c r="D6" s="19"/>
      <c r="E6" s="19"/>
      <c r="F6" s="262"/>
      <c r="G6" s="263"/>
      <c r="H6" s="20"/>
      <c r="I6" s="20"/>
      <c r="J6" s="20"/>
      <c r="K6" s="23" t="s">
        <v>36</v>
      </c>
      <c r="L6" s="17"/>
    </row>
    <row r="7" spans="1:12" s="297" customFormat="1" ht="75.650000000000006" customHeight="1" x14ac:dyDescent="0.35">
      <c r="A7" s="274"/>
      <c r="B7" s="25" t="s">
        <v>433</v>
      </c>
      <c r="C7" s="26" t="s">
        <v>411</v>
      </c>
      <c r="D7" s="27" t="s">
        <v>310</v>
      </c>
      <c r="E7" s="28" t="s">
        <v>186</v>
      </c>
      <c r="F7" s="265">
        <v>1</v>
      </c>
      <c r="G7" s="266" t="s">
        <v>34</v>
      </c>
      <c r="H7" s="267">
        <f>'[1]T+T kraft- u nicht kraftbetät.'!$AY$20</f>
        <v>738</v>
      </c>
      <c r="I7" s="267" t="s">
        <v>14</v>
      </c>
      <c r="J7" s="2"/>
      <c r="K7" s="268">
        <f>ROUNDUP(F7*H7*J7,2)</f>
        <v>0</v>
      </c>
      <c r="L7" s="274"/>
    </row>
    <row r="8" spans="1:12" s="297" customFormat="1" ht="75.650000000000006" customHeight="1" x14ac:dyDescent="0.35">
      <c r="A8" s="274"/>
      <c r="B8" s="25" t="s">
        <v>434</v>
      </c>
      <c r="C8" s="26" t="s">
        <v>412</v>
      </c>
      <c r="D8" s="27" t="s">
        <v>311</v>
      </c>
      <c r="E8" s="28" t="s">
        <v>186</v>
      </c>
      <c r="F8" s="265">
        <v>1</v>
      </c>
      <c r="G8" s="266" t="s">
        <v>34</v>
      </c>
      <c r="H8" s="267">
        <f>'[1]T+T kraft- u nicht kraftbetät.'!$AY$21</f>
        <v>91</v>
      </c>
      <c r="I8" s="267" t="s">
        <v>14</v>
      </c>
      <c r="J8" s="2"/>
      <c r="K8" s="268">
        <f t="shared" ref="K8" si="0">ROUNDUP(F8*H8*J8,2)</f>
        <v>0</v>
      </c>
      <c r="L8" s="274"/>
    </row>
    <row r="9" spans="1:12" s="297" customFormat="1" ht="75.650000000000006" customHeight="1" x14ac:dyDescent="0.35">
      <c r="A9" s="274"/>
      <c r="B9" s="25" t="s">
        <v>475</v>
      </c>
      <c r="C9" s="26" t="s">
        <v>413</v>
      </c>
      <c r="D9" s="27" t="s">
        <v>192</v>
      </c>
      <c r="E9" s="28" t="s">
        <v>186</v>
      </c>
      <c r="F9" s="265">
        <v>1</v>
      </c>
      <c r="G9" s="266" t="s">
        <v>34</v>
      </c>
      <c r="H9" s="267">
        <f>'[1]T+T kraft- u nicht kraftbetät.'!$AY$23</f>
        <v>119</v>
      </c>
      <c r="I9" s="267" t="s">
        <v>14</v>
      </c>
      <c r="J9" s="2"/>
      <c r="K9" s="268">
        <f>ROUNDUP(F9*H9*J9,2)</f>
        <v>0</v>
      </c>
      <c r="L9" s="274"/>
    </row>
    <row r="10" spans="1:12" s="297" customFormat="1" ht="75.650000000000006" customHeight="1" x14ac:dyDescent="0.35">
      <c r="A10" s="274"/>
      <c r="B10" s="25" t="s">
        <v>476</v>
      </c>
      <c r="C10" s="26" t="s">
        <v>414</v>
      </c>
      <c r="D10" s="27" t="s">
        <v>191</v>
      </c>
      <c r="E10" s="28" t="s">
        <v>186</v>
      </c>
      <c r="F10" s="265">
        <v>1</v>
      </c>
      <c r="G10" s="266" t="s">
        <v>34</v>
      </c>
      <c r="H10" s="267">
        <f>'[1]T+T kraft- u nicht kraftbetät.'!$AY$24</f>
        <v>34</v>
      </c>
      <c r="I10" s="267" t="s">
        <v>14</v>
      </c>
      <c r="J10" s="2"/>
      <c r="K10" s="268">
        <f t="shared" ref="K10" si="1">ROUNDUP(F10*H10*J10,2)</f>
        <v>0</v>
      </c>
      <c r="L10" s="274"/>
    </row>
    <row r="11" spans="1:12" s="297" customFormat="1" ht="86.5" customHeight="1" x14ac:dyDescent="0.35">
      <c r="A11" s="274"/>
      <c r="B11" s="25" t="s">
        <v>477</v>
      </c>
      <c r="C11" s="86" t="s">
        <v>398</v>
      </c>
      <c r="D11" s="27" t="s">
        <v>399</v>
      </c>
      <c r="E11" s="28" t="s">
        <v>186</v>
      </c>
      <c r="F11" s="265">
        <v>1</v>
      </c>
      <c r="G11" s="266" t="s">
        <v>34</v>
      </c>
      <c r="H11" s="267">
        <v>1</v>
      </c>
      <c r="I11" s="267" t="s">
        <v>14</v>
      </c>
      <c r="J11" s="2"/>
      <c r="K11" s="268">
        <f t="shared" ref="K11" si="2">ROUNDUP(F11*H11*J11,2)</f>
        <v>0</v>
      </c>
      <c r="L11" s="274"/>
    </row>
    <row r="12" spans="1:12" s="297" customFormat="1" ht="10" customHeight="1" x14ac:dyDescent="0.35">
      <c r="A12" s="274"/>
      <c r="B12" s="25"/>
      <c r="C12" s="86"/>
      <c r="D12" s="27"/>
      <c r="E12" s="28"/>
      <c r="F12" s="265"/>
      <c r="G12" s="266"/>
      <c r="H12" s="267"/>
      <c r="I12" s="267"/>
      <c r="J12" s="270"/>
      <c r="K12" s="268"/>
      <c r="L12" s="274"/>
    </row>
    <row r="13" spans="1:12" s="297" customFormat="1" ht="83.5" customHeight="1" x14ac:dyDescent="0.35">
      <c r="A13" s="274"/>
      <c r="B13" s="25" t="s">
        <v>478</v>
      </c>
      <c r="C13" s="87" t="s">
        <v>394</v>
      </c>
      <c r="D13" s="73" t="s">
        <v>395</v>
      </c>
      <c r="E13" s="28" t="s">
        <v>186</v>
      </c>
      <c r="F13" s="265">
        <v>1</v>
      </c>
      <c r="G13" s="266" t="s">
        <v>34</v>
      </c>
      <c r="H13" s="267">
        <f>'[1]T+T kraft- u nicht kraftbetät.'!$AY$34</f>
        <v>1</v>
      </c>
      <c r="I13" s="267" t="s">
        <v>14</v>
      </c>
      <c r="J13" s="2"/>
      <c r="K13" s="268">
        <f t="shared" ref="K13:K16" si="3">ROUNDUP(F13*H13*J13,2)</f>
        <v>0</v>
      </c>
      <c r="L13" s="274"/>
    </row>
    <row r="14" spans="1:12" s="297" customFormat="1" ht="59.5" customHeight="1" x14ac:dyDescent="0.35">
      <c r="A14" s="274"/>
      <c r="B14" s="25" t="s">
        <v>479</v>
      </c>
      <c r="C14" s="86" t="s">
        <v>396</v>
      </c>
      <c r="D14" s="73" t="s">
        <v>397</v>
      </c>
      <c r="E14" s="28" t="s">
        <v>186</v>
      </c>
      <c r="F14" s="265">
        <v>1</v>
      </c>
      <c r="G14" s="266" t="s">
        <v>34</v>
      </c>
      <c r="H14" s="267">
        <f>'[1]T+T kraft- u nicht kraftbetät.'!$AY$35</f>
        <v>12</v>
      </c>
      <c r="I14" s="267" t="s">
        <v>14</v>
      </c>
      <c r="J14" s="2"/>
      <c r="K14" s="268">
        <f t="shared" si="3"/>
        <v>0</v>
      </c>
      <c r="L14" s="274"/>
    </row>
    <row r="15" spans="1:12" s="297" customFormat="1" ht="85" customHeight="1" x14ac:dyDescent="0.35">
      <c r="A15" s="274"/>
      <c r="B15" s="25" t="s">
        <v>509</v>
      </c>
      <c r="C15" s="86" t="s">
        <v>398</v>
      </c>
      <c r="D15" s="73" t="s">
        <v>399</v>
      </c>
      <c r="E15" s="28" t="s">
        <v>186</v>
      </c>
      <c r="F15" s="265">
        <v>1</v>
      </c>
      <c r="G15" s="266" t="s">
        <v>34</v>
      </c>
      <c r="H15" s="267">
        <f>'[1]T+T kraft- u nicht kraftbetät.'!$AY$36</f>
        <v>3</v>
      </c>
      <c r="I15" s="267" t="s">
        <v>14</v>
      </c>
      <c r="J15" s="2"/>
      <c r="K15" s="268">
        <f t="shared" si="3"/>
        <v>0</v>
      </c>
      <c r="L15" s="274"/>
    </row>
    <row r="16" spans="1:12" s="297" customFormat="1" ht="59.5" customHeight="1" x14ac:dyDescent="0.35">
      <c r="A16" s="274"/>
      <c r="B16" s="25" t="s">
        <v>480</v>
      </c>
      <c r="C16" s="86" t="s">
        <v>400</v>
      </c>
      <c r="D16" s="27" t="s">
        <v>418</v>
      </c>
      <c r="E16" s="28" t="s">
        <v>186</v>
      </c>
      <c r="F16" s="265">
        <v>1</v>
      </c>
      <c r="G16" s="266" t="s">
        <v>34</v>
      </c>
      <c r="H16" s="267">
        <f>'[1]T+T kraft- u nicht kraftbetät.'!$AY$37</f>
        <v>1</v>
      </c>
      <c r="I16" s="267" t="s">
        <v>14</v>
      </c>
      <c r="J16" s="2"/>
      <c r="K16" s="268">
        <f t="shared" si="3"/>
        <v>0</v>
      </c>
      <c r="L16" s="274"/>
    </row>
    <row r="17" spans="1:12" s="297" customFormat="1" ht="12" customHeight="1" x14ac:dyDescent="0.35">
      <c r="A17" s="274"/>
      <c r="B17" s="25"/>
      <c r="C17" s="26"/>
      <c r="D17" s="27"/>
      <c r="E17" s="28"/>
      <c r="F17" s="265"/>
      <c r="G17" s="266"/>
      <c r="H17" s="267"/>
      <c r="I17" s="267"/>
      <c r="J17" s="270"/>
      <c r="K17" s="268"/>
      <c r="L17" s="274"/>
    </row>
    <row r="18" spans="1:12" s="297" customFormat="1" ht="74.400000000000006" customHeight="1" x14ac:dyDescent="0.35">
      <c r="A18" s="274"/>
      <c r="B18" s="25" t="s">
        <v>481</v>
      </c>
      <c r="C18" s="26" t="s">
        <v>189</v>
      </c>
      <c r="D18" s="27" t="s">
        <v>187</v>
      </c>
      <c r="E18" s="28" t="s">
        <v>186</v>
      </c>
      <c r="F18" s="265">
        <v>1</v>
      </c>
      <c r="G18" s="266" t="s">
        <v>34</v>
      </c>
      <c r="H18" s="267">
        <f>'[1]T+T kraft- u nicht kraftbetät.'!$AY$26</f>
        <v>609</v>
      </c>
      <c r="I18" s="267" t="s">
        <v>14</v>
      </c>
      <c r="J18" s="2"/>
      <c r="K18" s="268">
        <f>ROUNDUP(F18*H18*J18,2)</f>
        <v>0</v>
      </c>
      <c r="L18" s="274"/>
    </row>
    <row r="19" spans="1:12" s="297" customFormat="1" ht="74.400000000000006" customHeight="1" x14ac:dyDescent="0.35">
      <c r="A19" s="274"/>
      <c r="B19" s="25" t="s">
        <v>482</v>
      </c>
      <c r="C19" s="26" t="s">
        <v>190</v>
      </c>
      <c r="D19" s="27" t="s">
        <v>188</v>
      </c>
      <c r="E19" s="28" t="s">
        <v>186</v>
      </c>
      <c r="F19" s="267">
        <v>1</v>
      </c>
      <c r="G19" s="266" t="s">
        <v>34</v>
      </c>
      <c r="H19" s="267">
        <f>'[1]T+T kraft- u nicht kraftbetät.'!$AY$27</f>
        <v>24</v>
      </c>
      <c r="I19" s="267" t="s">
        <v>14</v>
      </c>
      <c r="J19" s="2"/>
      <c r="K19" s="268">
        <f>ROUNDUP(F19*H19*J19,2)</f>
        <v>0</v>
      </c>
      <c r="L19" s="274"/>
    </row>
    <row r="20" spans="1:12" s="297" customFormat="1" ht="36" customHeight="1" x14ac:dyDescent="0.35">
      <c r="A20" s="274"/>
      <c r="B20" s="25" t="s">
        <v>483</v>
      </c>
      <c r="C20" s="26" t="s">
        <v>392</v>
      </c>
      <c r="D20" s="27" t="s">
        <v>415</v>
      </c>
      <c r="E20" s="28" t="s">
        <v>417</v>
      </c>
      <c r="F20" s="267">
        <v>1</v>
      </c>
      <c r="G20" s="266" t="s">
        <v>34</v>
      </c>
      <c r="H20" s="267">
        <f>'[1]T+T kraft- u nicht kraftbetät.'!$AY$28</f>
        <v>273</v>
      </c>
      <c r="I20" s="267" t="s">
        <v>14</v>
      </c>
      <c r="J20" s="2"/>
      <c r="K20" s="268">
        <f>ROUNDUP(F20*H20*J20,2)</f>
        <v>0</v>
      </c>
      <c r="L20" s="274"/>
    </row>
    <row r="21" spans="1:12" s="297" customFormat="1" ht="36" customHeight="1" x14ac:dyDescent="0.35">
      <c r="A21" s="274"/>
      <c r="B21" s="25" t="s">
        <v>484</v>
      </c>
      <c r="C21" s="26" t="s">
        <v>393</v>
      </c>
      <c r="D21" s="27" t="s">
        <v>416</v>
      </c>
      <c r="E21" s="28" t="s">
        <v>417</v>
      </c>
      <c r="F21" s="267">
        <v>1</v>
      </c>
      <c r="G21" s="266" t="s">
        <v>34</v>
      </c>
      <c r="H21" s="267">
        <f>'[1]T+T kraft- u nicht kraftbetät.'!$AY$29</f>
        <v>2</v>
      </c>
      <c r="I21" s="267" t="s">
        <v>14</v>
      </c>
      <c r="J21" s="2"/>
      <c r="K21" s="268">
        <f>ROUNDUP(F21*H21*J21,2)</f>
        <v>0</v>
      </c>
      <c r="L21" s="274"/>
    </row>
    <row r="22" spans="1:12" s="297" customFormat="1" ht="12" customHeight="1" x14ac:dyDescent="0.35">
      <c r="A22" s="274"/>
      <c r="B22" s="25"/>
      <c r="C22" s="26"/>
      <c r="D22" s="27"/>
      <c r="E22" s="28"/>
      <c r="F22" s="265"/>
      <c r="G22" s="266"/>
      <c r="H22" s="267"/>
      <c r="I22" s="267"/>
      <c r="J22" s="270"/>
      <c r="K22" s="268"/>
      <c r="L22" s="274"/>
    </row>
    <row r="23" spans="1:12" s="297" customFormat="1" ht="62.4" customHeight="1" x14ac:dyDescent="0.35">
      <c r="A23" s="274"/>
      <c r="B23" s="25" t="s">
        <v>485</v>
      </c>
      <c r="C23" s="26" t="s">
        <v>138</v>
      </c>
      <c r="D23" s="27" t="s">
        <v>137</v>
      </c>
      <c r="E23" s="28" t="s">
        <v>186</v>
      </c>
      <c r="F23" s="267">
        <v>1</v>
      </c>
      <c r="G23" s="266" t="s">
        <v>34</v>
      </c>
      <c r="H23" s="267">
        <v>1</v>
      </c>
      <c r="I23" s="267" t="s">
        <v>14</v>
      </c>
      <c r="J23" s="2"/>
      <c r="K23" s="268">
        <f>ROUNDUP(F23*H23*J23,2)</f>
        <v>0</v>
      </c>
      <c r="L23" s="274"/>
    </row>
    <row r="24" spans="1:12" s="297" customFormat="1" ht="63.65" customHeight="1" x14ac:dyDescent="0.35">
      <c r="A24" s="274"/>
      <c r="B24" s="25" t="s">
        <v>486</v>
      </c>
      <c r="C24" s="26" t="s">
        <v>238</v>
      </c>
      <c r="D24" s="27" t="s">
        <v>308</v>
      </c>
      <c r="E24" s="28" t="s">
        <v>236</v>
      </c>
      <c r="F24" s="272">
        <v>0.25</v>
      </c>
      <c r="G24" s="273" t="s">
        <v>239</v>
      </c>
      <c r="H24" s="267">
        <v>1</v>
      </c>
      <c r="I24" s="267" t="s">
        <v>14</v>
      </c>
      <c r="J24" s="2"/>
      <c r="K24" s="268">
        <f t="shared" ref="K24:K25" si="4">ROUNDUP(F24*H24*J24,2)</f>
        <v>0</v>
      </c>
      <c r="L24" s="274"/>
    </row>
    <row r="25" spans="1:12" s="297" customFormat="1" ht="71.5" customHeight="1" x14ac:dyDescent="0.35">
      <c r="A25" s="274"/>
      <c r="B25" s="25" t="s">
        <v>487</v>
      </c>
      <c r="C25" s="26" t="s">
        <v>237</v>
      </c>
      <c r="D25" s="27" t="s">
        <v>307</v>
      </c>
      <c r="E25" s="28" t="s">
        <v>236</v>
      </c>
      <c r="F25" s="272">
        <v>0.25</v>
      </c>
      <c r="G25" s="273" t="s">
        <v>239</v>
      </c>
      <c r="H25" s="267">
        <f>SUM(H9:H10)</f>
        <v>153</v>
      </c>
      <c r="I25" s="267" t="s">
        <v>14</v>
      </c>
      <c r="J25" s="2"/>
      <c r="K25" s="268">
        <f t="shared" si="4"/>
        <v>0</v>
      </c>
      <c r="L25" s="274"/>
    </row>
    <row r="26" spans="1:12" s="29" customFormat="1" ht="76.25" customHeight="1" x14ac:dyDescent="0.25">
      <c r="A26" s="24"/>
      <c r="B26" s="25" t="s">
        <v>504</v>
      </c>
      <c r="C26" s="26" t="s">
        <v>242</v>
      </c>
      <c r="D26" s="27" t="s">
        <v>243</v>
      </c>
      <c r="E26" s="27" t="s">
        <v>234</v>
      </c>
      <c r="F26" s="267">
        <v>1</v>
      </c>
      <c r="G26" s="266" t="s">
        <v>240</v>
      </c>
      <c r="H26" s="267">
        <f>H25</f>
        <v>153</v>
      </c>
      <c r="I26" s="267" t="s">
        <v>14</v>
      </c>
      <c r="J26" s="270" t="s">
        <v>507</v>
      </c>
      <c r="K26" s="268"/>
      <c r="L26" s="274"/>
    </row>
    <row r="27" spans="1:12" s="29" customFormat="1" ht="11.5" customHeight="1" x14ac:dyDescent="0.25">
      <c r="A27" s="24"/>
      <c r="B27" s="25"/>
      <c r="C27" s="269"/>
      <c r="D27" s="73"/>
      <c r="E27" s="28"/>
      <c r="F27" s="265"/>
      <c r="G27" s="266"/>
      <c r="H27" s="267"/>
      <c r="I27" s="267"/>
      <c r="J27" s="270"/>
      <c r="K27" s="268"/>
      <c r="L27" s="24"/>
    </row>
    <row r="28" spans="1:12" s="29" customFormat="1" ht="203.5" customHeight="1" x14ac:dyDescent="0.25">
      <c r="A28" s="24"/>
      <c r="B28" s="25" t="s">
        <v>488</v>
      </c>
      <c r="C28" s="275" t="s">
        <v>401</v>
      </c>
      <c r="D28" s="73" t="s">
        <v>402</v>
      </c>
      <c r="E28" s="276" t="s">
        <v>403</v>
      </c>
      <c r="F28" s="265">
        <v>1</v>
      </c>
      <c r="G28" s="273" t="s">
        <v>420</v>
      </c>
      <c r="H28" s="85">
        <v>1</v>
      </c>
      <c r="I28" s="267" t="s">
        <v>14</v>
      </c>
      <c r="J28" s="2"/>
      <c r="K28" s="268">
        <f t="shared" ref="K28:K29" si="5">ROUNDUP(F28*H28*J28,2)</f>
        <v>0</v>
      </c>
      <c r="L28" s="274"/>
    </row>
    <row r="29" spans="1:12" s="29" customFormat="1" ht="59.4" customHeight="1" x14ac:dyDescent="0.25">
      <c r="A29" s="24"/>
      <c r="B29" s="25" t="s">
        <v>489</v>
      </c>
      <c r="C29" s="277" t="s">
        <v>421</v>
      </c>
      <c r="D29" s="73" t="s">
        <v>422</v>
      </c>
      <c r="E29" s="273" t="s">
        <v>403</v>
      </c>
      <c r="F29" s="265">
        <v>1</v>
      </c>
      <c r="G29" s="273" t="s">
        <v>420</v>
      </c>
      <c r="H29" s="85">
        <v>1</v>
      </c>
      <c r="I29" s="267" t="s">
        <v>14</v>
      </c>
      <c r="J29" s="2"/>
      <c r="K29" s="268">
        <f t="shared" si="5"/>
        <v>0</v>
      </c>
      <c r="L29" s="274"/>
    </row>
    <row r="30" spans="1:12" ht="33.75" customHeight="1" thickBot="1" x14ac:dyDescent="0.35">
      <c r="B30" s="45" t="s">
        <v>227</v>
      </c>
      <c r="C30" s="46" t="str">
        <f>B2</f>
        <v>Los  3</v>
      </c>
      <c r="D30" s="46" t="str">
        <f>C2</f>
        <v>Titel 1:  Wartung und Prüfung - Türen nicht kraftbetätigt</v>
      </c>
      <c r="E30" s="46"/>
      <c r="F30" s="298"/>
      <c r="G30" s="298"/>
      <c r="H30" s="298"/>
      <c r="I30" s="298"/>
      <c r="J30" s="299"/>
      <c r="K30" s="30">
        <f>ROUNDUP(SUM(K7:K29),2)</f>
        <v>0</v>
      </c>
    </row>
    <row r="31" spans="1:12" ht="14.5" thickBot="1" x14ac:dyDescent="0.35"/>
    <row r="32" spans="1:12" ht="30.9" customHeight="1" thickBot="1" x14ac:dyDescent="0.35">
      <c r="B32" s="36"/>
      <c r="C32" s="345" t="s">
        <v>142</v>
      </c>
      <c r="D32" s="346"/>
    </row>
  </sheetData>
  <sheetProtection algorithmName="SHA-512" hashValue="f0DX6AKb9cXq0GPCUOtRVa4jzspBKsCufoaAWAZiIGLFJVeiyu85YNsfrsZpvtVW7/ZdQ4WZDEignAn/K/k/Bg==" saltValue="YyrlAH8dpBJyEDdEv2ilBg==" spinCount="100000" sheet="1" selectLockedCells="1"/>
  <mergeCells count="4">
    <mergeCell ref="C32:D32"/>
    <mergeCell ref="F3:K3"/>
    <mergeCell ref="F5:G5"/>
    <mergeCell ref="B3:D3"/>
  </mergeCells>
  <printOptions horizontalCentered="1"/>
  <pageMargins left="0.31496062992125984" right="0.31496062992125984" top="0.55118110236220474" bottom="0.55118110236220474" header="0.31496062992125984" footer="0.31496062992125984"/>
  <pageSetup paperSize="8" scale="83" fitToHeight="2" orientation="landscape" r:id="rId1"/>
  <headerFooter>
    <oddFooter>&amp;R&amp;9&amp;F /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theme="6" tint="0.79998168889431442"/>
    <pageSetUpPr fitToPage="1"/>
  </sheetPr>
  <dimension ref="A1:J27"/>
  <sheetViews>
    <sheetView zoomScale="90" zoomScaleNormal="90" zoomScaleSheetLayoutView="90" workbookViewId="0">
      <selection activeCell="H7" sqref="H7"/>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27</v>
      </c>
      <c r="C2" s="9" t="s">
        <v>228</v>
      </c>
      <c r="D2" s="10"/>
      <c r="E2" s="10"/>
      <c r="F2" s="10"/>
      <c r="G2" s="10"/>
      <c r="H2" s="10"/>
      <c r="I2" s="11"/>
      <c r="J2" s="5"/>
    </row>
    <row r="3" spans="1:10" ht="72" customHeight="1" thickBot="1" x14ac:dyDescent="0.35">
      <c r="A3" s="3"/>
      <c r="B3" s="338" t="s">
        <v>30</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114" customHeight="1" x14ac:dyDescent="0.25">
      <c r="A7" s="24"/>
      <c r="B7" s="25" t="s">
        <v>65</v>
      </c>
      <c r="C7" s="26" t="s">
        <v>37</v>
      </c>
      <c r="D7" s="28" t="s">
        <v>408</v>
      </c>
      <c r="E7" s="28" t="s">
        <v>409</v>
      </c>
      <c r="F7" s="32">
        <v>100</v>
      </c>
      <c r="G7" s="32" t="s">
        <v>16</v>
      </c>
      <c r="H7" s="1"/>
      <c r="I7" s="33">
        <f>ROUND(F7*H7,2)</f>
        <v>0</v>
      </c>
      <c r="J7" s="24"/>
    </row>
    <row r="8" spans="1:10" s="29" customFormat="1" ht="74.25" customHeight="1" x14ac:dyDescent="0.25">
      <c r="A8" s="24"/>
      <c r="B8" s="25" t="s">
        <v>66</v>
      </c>
      <c r="C8" s="26" t="s">
        <v>427</v>
      </c>
      <c r="D8" s="28" t="s">
        <v>406</v>
      </c>
      <c r="E8" s="28" t="s">
        <v>54</v>
      </c>
      <c r="F8" s="32">
        <v>12</v>
      </c>
      <c r="G8" s="32" t="s">
        <v>14</v>
      </c>
      <c r="H8" s="1"/>
      <c r="I8" s="33">
        <f>ROUND(F8*H8,2)</f>
        <v>0</v>
      </c>
      <c r="J8" s="24"/>
    </row>
    <row r="9" spans="1:10" s="29" customFormat="1" ht="74.25" customHeight="1" x14ac:dyDescent="0.25">
      <c r="A9" s="24"/>
      <c r="B9" s="25" t="s">
        <v>67</v>
      </c>
      <c r="C9" s="26" t="s">
        <v>407</v>
      </c>
      <c r="D9" s="28" t="s">
        <v>406</v>
      </c>
      <c r="E9" s="28" t="s">
        <v>54</v>
      </c>
      <c r="F9" s="32">
        <v>3</v>
      </c>
      <c r="G9" s="32" t="s">
        <v>14</v>
      </c>
      <c r="H9" s="1"/>
      <c r="I9" s="33">
        <f>ROUND(F9*H9,2)</f>
        <v>0</v>
      </c>
      <c r="J9" s="24"/>
    </row>
    <row r="10" spans="1:10" s="29" customFormat="1" ht="32.25" customHeight="1" x14ac:dyDescent="0.25">
      <c r="A10" s="24"/>
      <c r="B10" s="25" t="s">
        <v>68</v>
      </c>
      <c r="C10" s="26" t="s">
        <v>17</v>
      </c>
      <c r="D10" s="28" t="s">
        <v>24</v>
      </c>
      <c r="E10" s="28" t="s">
        <v>63</v>
      </c>
      <c r="F10" s="37"/>
      <c r="G10" s="38" t="s">
        <v>39</v>
      </c>
      <c r="H10" s="280"/>
      <c r="I10" s="33"/>
      <c r="J10" s="24"/>
    </row>
    <row r="11" spans="1:10" s="29" customFormat="1" ht="32.25" customHeight="1" x14ac:dyDescent="0.25">
      <c r="A11" s="24"/>
      <c r="B11" s="25" t="s">
        <v>69</v>
      </c>
      <c r="C11" s="26" t="s">
        <v>18</v>
      </c>
      <c r="D11" s="28" t="s">
        <v>20</v>
      </c>
      <c r="E11" s="28" t="s">
        <v>63</v>
      </c>
      <c r="F11" s="37"/>
      <c r="G11" s="38" t="s">
        <v>39</v>
      </c>
      <c r="H11" s="280"/>
      <c r="I11" s="33"/>
      <c r="J11" s="24"/>
    </row>
    <row r="12" spans="1:10" s="29" customFormat="1" ht="32.25" customHeight="1" x14ac:dyDescent="0.25">
      <c r="A12" s="24"/>
      <c r="B12" s="25" t="s">
        <v>70</v>
      </c>
      <c r="C12" s="26" t="s">
        <v>19</v>
      </c>
      <c r="D12" s="28" t="s">
        <v>23</v>
      </c>
      <c r="E12" s="28" t="s">
        <v>40</v>
      </c>
      <c r="F12" s="37"/>
      <c r="G12" s="38" t="s">
        <v>39</v>
      </c>
      <c r="H12" s="280"/>
      <c r="I12" s="33"/>
      <c r="J12" s="24"/>
    </row>
    <row r="13" spans="1:10" s="29" customFormat="1" ht="34.75" customHeight="1" x14ac:dyDescent="0.25">
      <c r="A13" s="24"/>
      <c r="B13" s="25"/>
      <c r="C13" s="26"/>
      <c r="D13" s="28" t="s">
        <v>419</v>
      </c>
      <c r="E13" s="28"/>
      <c r="F13" s="32"/>
      <c r="G13" s="32"/>
      <c r="H13" s="34"/>
      <c r="I13" s="33"/>
      <c r="J13" s="24"/>
    </row>
    <row r="14" spans="1:10" s="29" customFormat="1" ht="61.5" customHeight="1" x14ac:dyDescent="0.25">
      <c r="A14" s="24"/>
      <c r="B14" s="25" t="s">
        <v>71</v>
      </c>
      <c r="C14" s="26" t="s">
        <v>450</v>
      </c>
      <c r="D14" s="28" t="s">
        <v>511</v>
      </c>
      <c r="E14" s="28"/>
      <c r="F14" s="281">
        <f>SUM('1.1.  W+P kraftbet'!H7:H15)</f>
        <v>112</v>
      </c>
      <c r="G14" s="32" t="s">
        <v>14</v>
      </c>
      <c r="H14" s="1"/>
      <c r="I14" s="33">
        <f>ROUND(F14*H14,2)</f>
        <v>0</v>
      </c>
      <c r="J14" s="24"/>
    </row>
    <row r="15" spans="1:10" s="29" customFormat="1" ht="60.5" customHeight="1" x14ac:dyDescent="0.25">
      <c r="A15" s="24"/>
      <c r="B15" s="25" t="s">
        <v>72</v>
      </c>
      <c r="C15" s="26" t="s">
        <v>451</v>
      </c>
      <c r="D15" s="28" t="s">
        <v>513</v>
      </c>
      <c r="E15" s="28"/>
      <c r="F15" s="281">
        <f>F14</f>
        <v>112</v>
      </c>
      <c r="G15" s="32" t="s">
        <v>14</v>
      </c>
      <c r="H15" s="1"/>
      <c r="I15" s="33">
        <f>ROUND(F15*H15,2)</f>
        <v>0</v>
      </c>
      <c r="J15" s="24"/>
    </row>
    <row r="16" spans="1:10" s="29" customFormat="1" ht="34.25" customHeight="1" x14ac:dyDescent="0.25">
      <c r="A16" s="24"/>
      <c r="B16" s="25" t="s">
        <v>490</v>
      </c>
      <c r="C16" s="26" t="s">
        <v>78</v>
      </c>
      <c r="D16" s="28" t="s">
        <v>435</v>
      </c>
      <c r="E16" s="32"/>
      <c r="F16" s="32">
        <v>2</v>
      </c>
      <c r="G16" s="32" t="s">
        <v>14</v>
      </c>
      <c r="H16" s="1"/>
      <c r="I16" s="33">
        <f>ROUND(F16*H16,2)</f>
        <v>0</v>
      </c>
      <c r="J16" s="24"/>
    </row>
    <row r="17" spans="1:10" s="29" customFormat="1" ht="34.25" customHeight="1" x14ac:dyDescent="0.25">
      <c r="A17" s="24"/>
      <c r="B17" s="25" t="s">
        <v>491</v>
      </c>
      <c r="C17" s="26" t="s">
        <v>77</v>
      </c>
      <c r="D17" s="28" t="s">
        <v>423</v>
      </c>
      <c r="E17" s="28"/>
      <c r="F17" s="32">
        <v>10</v>
      </c>
      <c r="G17" s="32" t="s">
        <v>14</v>
      </c>
      <c r="H17" s="1"/>
      <c r="I17" s="33">
        <f>ROUND(F17*H17,2)</f>
        <v>0</v>
      </c>
      <c r="J17" s="24"/>
    </row>
    <row r="18" spans="1:10" s="29" customFormat="1" ht="34.25" customHeight="1" x14ac:dyDescent="0.25">
      <c r="A18" s="24"/>
      <c r="B18" s="25" t="s">
        <v>492</v>
      </c>
      <c r="C18" s="26" t="s">
        <v>436</v>
      </c>
      <c r="D18" s="282" t="s">
        <v>437</v>
      </c>
      <c r="E18" s="283" t="s">
        <v>448</v>
      </c>
      <c r="F18" s="284"/>
      <c r="G18" s="32"/>
      <c r="H18" s="89" t="s">
        <v>438</v>
      </c>
      <c r="I18" s="285" t="s">
        <v>439</v>
      </c>
      <c r="J18" s="24"/>
    </row>
    <row r="19" spans="1:10" s="29" customFormat="1" ht="34.25" customHeight="1" x14ac:dyDescent="0.25">
      <c r="A19" s="24"/>
      <c r="B19" s="286"/>
      <c r="C19" s="287"/>
      <c r="D19" s="347" t="s">
        <v>449</v>
      </c>
      <c r="E19" s="348"/>
      <c r="F19" s="348"/>
      <c r="G19" s="348"/>
      <c r="H19" s="288"/>
      <c r="I19" s="289"/>
      <c r="J19" s="24"/>
    </row>
    <row r="20" spans="1:10" ht="33.75" customHeight="1" thickBot="1" x14ac:dyDescent="0.35">
      <c r="B20" s="45" t="s">
        <v>227</v>
      </c>
      <c r="C20" s="46" t="str">
        <f>B2</f>
        <v>Los 3</v>
      </c>
      <c r="D20" s="46" t="str">
        <f>C2</f>
        <v>Titel 2:  Instandsetzungen - Stundenverrechnungssätze an Türen und Toren mit kraftbetätigten Antrieb</v>
      </c>
      <c r="E20" s="46"/>
      <c r="F20" s="46"/>
      <c r="G20" s="46"/>
      <c r="H20" s="46"/>
      <c r="I20" s="290">
        <f>ROUNDUP(SUM(I7:I17),2)</f>
        <v>0</v>
      </c>
    </row>
    <row r="21" spans="1:10" ht="14.5" thickBot="1" x14ac:dyDescent="0.35"/>
    <row r="22" spans="1:10" ht="27" customHeight="1" thickBot="1" x14ac:dyDescent="0.35">
      <c r="B22" s="36"/>
      <c r="C22" s="345" t="s">
        <v>142</v>
      </c>
      <c r="D22" s="346"/>
    </row>
    <row r="24" spans="1:10" hidden="1" x14ac:dyDescent="0.3">
      <c r="D24" s="291" t="s">
        <v>440</v>
      </c>
      <c r="E24" s="292" t="s">
        <v>441</v>
      </c>
      <c r="F24" s="293" t="s">
        <v>442</v>
      </c>
    </row>
    <row r="25" spans="1:10" hidden="1" x14ac:dyDescent="0.3">
      <c r="D25" s="291" t="s">
        <v>443</v>
      </c>
      <c r="E25" s="292" t="s">
        <v>441</v>
      </c>
      <c r="F25" s="293" t="s">
        <v>444</v>
      </c>
    </row>
    <row r="26" spans="1:10" hidden="1" x14ac:dyDescent="0.3">
      <c r="D26" s="291" t="s">
        <v>445</v>
      </c>
      <c r="E26" s="292" t="s">
        <v>441</v>
      </c>
      <c r="F26" s="293" t="s">
        <v>446</v>
      </c>
    </row>
    <row r="27" spans="1:10" hidden="1" x14ac:dyDescent="0.3">
      <c r="D27" s="291" t="s">
        <v>438</v>
      </c>
      <c r="E27" s="292" t="s">
        <v>441</v>
      </c>
      <c r="F27" s="293" t="s">
        <v>447</v>
      </c>
    </row>
  </sheetData>
  <sheetProtection algorithmName="SHA-512" hashValue="ejgbsR3quf5oBHKi4fBySvLAC4WwmZLFok9Lt0JztMMHx3rB2Si7a5EFJSxUumFsdHLr9StHSNnHXuNsuxeSPw==" saltValue="CevYgms9stC9U5RWIkOEWA==" spinCount="100000" sheet="1" selectLockedCells="1"/>
  <mergeCells count="4">
    <mergeCell ref="B3:D3"/>
    <mergeCell ref="F3:I3"/>
    <mergeCell ref="D19:G19"/>
    <mergeCell ref="C22:D22"/>
  </mergeCells>
  <dataValidations count="3">
    <dataValidation type="list" allowBlank="1" showInputMessage="1" showErrorMessage="1" sqref="H18" xr:uid="{A6C3477D-E6A3-4984-9D6E-46872ED5B68F}">
      <formula1>$D$24:$D$27</formula1>
    </dataValidation>
    <dataValidation type="whole" allowBlank="1" showInputMessage="1" showErrorMessage="1" sqref="F10:F11" xr:uid="{DEA0FC3F-F2DE-46C7-B8A1-4859D6B8B9B0}">
      <formula1>0</formula1>
      <formula2>100</formula2>
    </dataValidation>
    <dataValidation type="whole" allowBlank="1" showInputMessage="1" showErrorMessage="1" sqref="F12" xr:uid="{48AF8613-8EDD-4C69-BCED-B646CE5685FD}">
      <formula1>0</formula1>
      <formula2>200</formula2>
    </dataValidation>
  </dataValidations>
  <printOptions horizontalCentered="1"/>
  <pageMargins left="0.31496062992125984" right="0.31496062992125984" top="0.55118110236220474" bottom="0.55118110236220474" header="0.31496062992125984" footer="0.31496062992125984"/>
  <pageSetup paperSize="8" scale="83" orientation="landscape" r:id="rId1"/>
  <headerFooter>
    <oddFooter>&amp;R&amp;9&amp;F /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theme="6" tint="0.79998168889431442"/>
    <pageSetUpPr fitToPage="1"/>
  </sheetPr>
  <dimension ref="A1:J13"/>
  <sheetViews>
    <sheetView zoomScaleNormal="100" workbookViewId="0">
      <selection activeCell="F8" sqref="F8"/>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27</v>
      </c>
      <c r="C2" s="9" t="s">
        <v>169</v>
      </c>
      <c r="D2" s="10"/>
      <c r="E2" s="10"/>
      <c r="F2" s="10"/>
      <c r="G2" s="10"/>
      <c r="H2" s="10"/>
      <c r="I2" s="11"/>
      <c r="J2" s="5"/>
    </row>
    <row r="3" spans="1:10" ht="72" customHeight="1" thickBot="1" x14ac:dyDescent="0.35">
      <c r="A3" s="3"/>
      <c r="B3" s="338" t="s">
        <v>58</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60.65" customHeight="1" x14ac:dyDescent="0.25">
      <c r="A7" s="24"/>
      <c r="B7" s="25" t="s">
        <v>73</v>
      </c>
      <c r="C7" s="26" t="s">
        <v>41</v>
      </c>
      <c r="D7" s="28" t="s">
        <v>140</v>
      </c>
      <c r="E7" s="28"/>
      <c r="F7" s="32"/>
      <c r="G7" s="32"/>
      <c r="H7" s="35" t="s">
        <v>143</v>
      </c>
      <c r="I7" s="33"/>
      <c r="J7" s="24"/>
    </row>
    <row r="8" spans="1:10" s="29" customFormat="1" ht="34.25" customHeight="1" x14ac:dyDescent="0.25">
      <c r="A8" s="24"/>
      <c r="B8" s="25" t="s">
        <v>74</v>
      </c>
      <c r="C8" s="26"/>
      <c r="D8" s="28" t="s">
        <v>60</v>
      </c>
      <c r="E8" s="28" t="s">
        <v>63</v>
      </c>
      <c r="F8" s="37"/>
      <c r="G8" s="38" t="s">
        <v>39</v>
      </c>
      <c r="H8" s="34">
        <v>5000</v>
      </c>
      <c r="I8" s="33">
        <f>ROUND((H8*F8/100),2)</f>
        <v>0</v>
      </c>
      <c r="J8" s="24"/>
    </row>
    <row r="9" spans="1:10" s="29" customFormat="1" ht="34.25" customHeight="1" x14ac:dyDescent="0.25">
      <c r="A9" s="24"/>
      <c r="B9" s="25" t="s">
        <v>75</v>
      </c>
      <c r="C9" s="26"/>
      <c r="D9" s="28" t="s">
        <v>61</v>
      </c>
      <c r="E9" s="28" t="s">
        <v>63</v>
      </c>
      <c r="F9" s="37"/>
      <c r="G9" s="38" t="s">
        <v>39</v>
      </c>
      <c r="H9" s="34">
        <v>5000</v>
      </c>
      <c r="I9" s="33">
        <f t="shared" ref="I9:I10" si="0">ROUND((H9*F9/100),2)</f>
        <v>0</v>
      </c>
      <c r="J9" s="24"/>
    </row>
    <row r="10" spans="1:10" s="29" customFormat="1" ht="34.25" customHeight="1" x14ac:dyDescent="0.25">
      <c r="A10" s="24"/>
      <c r="B10" s="25" t="s">
        <v>76</v>
      </c>
      <c r="C10" s="26"/>
      <c r="D10" s="28" t="s">
        <v>62</v>
      </c>
      <c r="E10" s="28" t="s">
        <v>63</v>
      </c>
      <c r="F10" s="37"/>
      <c r="G10" s="38" t="s">
        <v>39</v>
      </c>
      <c r="H10" s="34">
        <v>5000</v>
      </c>
      <c r="I10" s="33">
        <f t="shared" si="0"/>
        <v>0</v>
      </c>
      <c r="J10" s="24"/>
    </row>
    <row r="11" spans="1:10" ht="33.75" customHeight="1" thickBot="1" x14ac:dyDescent="0.35">
      <c r="B11" s="45" t="s">
        <v>227</v>
      </c>
      <c r="C11" s="46" t="str">
        <f>B2</f>
        <v>Los 3</v>
      </c>
      <c r="D11" s="46" t="str">
        <f>C2</f>
        <v>Titel 3: Materialzuschlag nicht gelistete Ersatzteile</v>
      </c>
      <c r="E11" s="46"/>
      <c r="F11" s="46"/>
      <c r="G11" s="46"/>
      <c r="H11" s="46"/>
      <c r="I11" s="30">
        <f>ROUNDUP(SUM(I8:I10),2)</f>
        <v>0</v>
      </c>
    </row>
    <row r="12" spans="1:10" ht="14.5" thickBot="1" x14ac:dyDescent="0.35"/>
    <row r="13" spans="1:10" ht="28.75" customHeight="1" thickBot="1" x14ac:dyDescent="0.35">
      <c r="B13" s="36"/>
      <c r="C13" s="345" t="s">
        <v>142</v>
      </c>
      <c r="D13" s="346"/>
    </row>
  </sheetData>
  <sheetProtection algorithmName="SHA-512" hashValue="dFGpjmsBVj/+blXmTh+3Ax5CdJ72Fv7C+5n6F1UBQkN18jCU7mP0JmmM24+i6bUCVKExL4YgZ2Xq8lwqA2INKA==" saltValue="FU+UP8myrPwUqcITwWIsAQ==" spinCount="100000" sheet="1" selectLockedCells="1"/>
  <mergeCells count="3">
    <mergeCell ref="B3:D3"/>
    <mergeCell ref="F3:I3"/>
    <mergeCell ref="C13:D13"/>
  </mergeCells>
  <dataValidations count="1">
    <dataValidation type="whole" allowBlank="1" showInputMessage="1" showErrorMessage="1" sqref="F8:F10" xr:uid="{7348AE35-4A58-4DE4-AE4D-902CFF3B21C7}">
      <formula1>0</formula1>
      <formula2>100</formula2>
    </dataValidation>
  </dataValidations>
  <printOptions horizontalCentered="1"/>
  <pageMargins left="0.31496062992125984" right="0.31496062992125984" top="0.55118110236220474" bottom="0.55118110236220474" header="0.31496062992125984" footer="0.31496062992125984"/>
  <pageSetup paperSize="8" scale="94" orientation="landscape" r:id="rId1"/>
  <headerFooter>
    <oddFooter>&amp;R&amp;9&amp;F /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11E73-B6A1-4D43-BE04-0C61105FE4FD}">
  <sheetPr>
    <tabColor theme="6" tint="0.79998168889431442"/>
    <pageSetUpPr fitToPage="1"/>
  </sheetPr>
  <dimension ref="A1:J50"/>
  <sheetViews>
    <sheetView zoomScaleNormal="100" workbookViewId="0">
      <selection activeCell="P43" sqref="P43"/>
    </sheetView>
  </sheetViews>
  <sheetFormatPr baseColWidth="10" defaultColWidth="11.36328125" defaultRowHeight="14" x14ac:dyDescent="0.3"/>
  <cols>
    <col min="1" max="1" width="2.36328125" style="4" customWidth="1"/>
    <col min="2" max="2" width="10.6328125" style="4" customWidth="1"/>
    <col min="3" max="3" width="40.36328125" style="4" customWidth="1"/>
    <col min="4" max="4" width="59.36328125" style="4" customWidth="1"/>
    <col min="5" max="6" width="11.54296875" style="15" customWidth="1"/>
    <col min="7" max="7" width="14.6328125" style="15" customWidth="1"/>
    <col min="8" max="8" width="24.6328125" style="15" customWidth="1"/>
    <col min="9" max="9" width="2.36328125" style="4" customWidth="1"/>
    <col min="10" max="16384" width="11.36328125" style="4"/>
  </cols>
  <sheetData>
    <row r="1" spans="1:10" ht="14.5" thickBot="1" x14ac:dyDescent="0.35">
      <c r="A1" s="3"/>
      <c r="B1" s="3"/>
      <c r="C1" s="3"/>
      <c r="D1" s="3"/>
      <c r="E1" s="7"/>
      <c r="F1" s="7"/>
      <c r="G1" s="7"/>
      <c r="H1" s="7"/>
      <c r="I1" s="3"/>
    </row>
    <row r="2" spans="1:10" s="6" customFormat="1" ht="32.4" customHeight="1" thickBot="1" x14ac:dyDescent="0.4">
      <c r="A2" s="5"/>
      <c r="B2" s="8" t="s">
        <v>27</v>
      </c>
      <c r="C2" s="9" t="s">
        <v>148</v>
      </c>
      <c r="D2" s="10"/>
      <c r="E2" s="10"/>
      <c r="F2" s="10"/>
      <c r="G2" s="10"/>
      <c r="H2" s="11"/>
      <c r="I2" s="5"/>
    </row>
    <row r="3" spans="1:10" ht="48.75" customHeight="1" thickBot="1" x14ac:dyDescent="0.5">
      <c r="A3" s="3"/>
      <c r="B3" s="338" t="s">
        <v>309</v>
      </c>
      <c r="C3" s="339"/>
      <c r="D3" s="339"/>
      <c r="E3" s="349" t="str">
        <f>'Summen alle Lose'!G6</f>
        <v>[ Name, Firmenbezeichnung des Anbieters ist hier einzutragen ] 
Fa. Musterfirma ….</v>
      </c>
      <c r="F3" s="350"/>
      <c r="G3" s="350"/>
      <c r="H3" s="351"/>
      <c r="I3" s="3"/>
      <c r="J3" s="294"/>
    </row>
    <row r="4" spans="1:10" x14ac:dyDescent="0.3">
      <c r="A4" s="3"/>
      <c r="B4" s="13" t="s">
        <v>79</v>
      </c>
      <c r="C4" s="14"/>
      <c r="D4" s="3"/>
      <c r="E4" s="7"/>
      <c r="F4" s="7"/>
      <c r="H4" s="16"/>
      <c r="I4" s="3"/>
    </row>
    <row r="5" spans="1:10" s="22" customFormat="1" ht="39" x14ac:dyDescent="0.35">
      <c r="A5" s="17"/>
      <c r="B5" s="18" t="s">
        <v>0</v>
      </c>
      <c r="C5" s="19" t="s">
        <v>21</v>
      </c>
      <c r="D5" s="19" t="s">
        <v>1</v>
      </c>
      <c r="E5" s="20" t="s">
        <v>15</v>
      </c>
      <c r="F5" s="20" t="s">
        <v>13</v>
      </c>
      <c r="G5" s="20" t="s">
        <v>11</v>
      </c>
      <c r="H5" s="21" t="s">
        <v>12</v>
      </c>
      <c r="I5" s="17"/>
    </row>
    <row r="6" spans="1:10" s="22" customFormat="1" ht="13" x14ac:dyDescent="0.35">
      <c r="A6" s="17"/>
      <c r="B6" s="18"/>
      <c r="C6" s="19" t="s">
        <v>80</v>
      </c>
      <c r="D6" s="19"/>
      <c r="E6" s="20"/>
      <c r="F6" s="20"/>
      <c r="G6" s="20"/>
      <c r="H6" s="21"/>
      <c r="I6" s="17"/>
    </row>
    <row r="7" spans="1:10" s="29" customFormat="1" ht="37.5" x14ac:dyDescent="0.25">
      <c r="A7" s="24"/>
      <c r="B7" s="25" t="s">
        <v>150</v>
      </c>
      <c r="C7" s="28" t="s">
        <v>81</v>
      </c>
      <c r="D7" s="28" t="s">
        <v>82</v>
      </c>
      <c r="E7" s="32">
        <v>1</v>
      </c>
      <c r="F7" s="32" t="s">
        <v>14</v>
      </c>
      <c r="G7" s="1"/>
      <c r="H7" s="295">
        <f t="shared" ref="H7:H21" si="0">ROUNDUP(E7*G7,2)</f>
        <v>0</v>
      </c>
      <c r="I7" s="24"/>
    </row>
    <row r="8" spans="1:10" s="29" customFormat="1" ht="37.5" x14ac:dyDescent="0.25">
      <c r="A8" s="24"/>
      <c r="B8" s="25" t="s">
        <v>151</v>
      </c>
      <c r="C8" s="28" t="s">
        <v>81</v>
      </c>
      <c r="D8" s="28" t="s">
        <v>83</v>
      </c>
      <c r="E8" s="32">
        <v>1</v>
      </c>
      <c r="F8" s="32" t="s">
        <v>14</v>
      </c>
      <c r="G8" s="1"/>
      <c r="H8" s="295">
        <f t="shared" si="0"/>
        <v>0</v>
      </c>
      <c r="I8" s="24"/>
    </row>
    <row r="9" spans="1:10" s="29" customFormat="1" ht="50" x14ac:dyDescent="0.25">
      <c r="A9" s="24"/>
      <c r="B9" s="25" t="s">
        <v>152</v>
      </c>
      <c r="C9" s="28" t="s">
        <v>81</v>
      </c>
      <c r="D9" s="28" t="s">
        <v>84</v>
      </c>
      <c r="E9" s="32">
        <v>1</v>
      </c>
      <c r="F9" s="32" t="s">
        <v>14</v>
      </c>
      <c r="G9" s="1"/>
      <c r="H9" s="295">
        <f t="shared" si="0"/>
        <v>0</v>
      </c>
      <c r="I9" s="24"/>
    </row>
    <row r="10" spans="1:10" s="29" customFormat="1" ht="50" x14ac:dyDescent="0.25">
      <c r="A10" s="24"/>
      <c r="B10" s="25" t="s">
        <v>153</v>
      </c>
      <c r="C10" s="28" t="s">
        <v>85</v>
      </c>
      <c r="D10" s="28" t="s">
        <v>86</v>
      </c>
      <c r="E10" s="32">
        <v>1</v>
      </c>
      <c r="F10" s="32" t="s">
        <v>14</v>
      </c>
      <c r="G10" s="1"/>
      <c r="H10" s="295">
        <f t="shared" si="0"/>
        <v>0</v>
      </c>
      <c r="I10" s="24"/>
    </row>
    <row r="11" spans="1:10" s="29" customFormat="1" ht="12.5" x14ac:dyDescent="0.25">
      <c r="A11" s="24"/>
      <c r="B11" s="25" t="s">
        <v>154</v>
      </c>
      <c r="C11" s="28" t="s">
        <v>87</v>
      </c>
      <c r="D11" s="28" t="s">
        <v>88</v>
      </c>
      <c r="E11" s="32">
        <v>1</v>
      </c>
      <c r="F11" s="32" t="s">
        <v>14</v>
      </c>
      <c r="G11" s="1"/>
      <c r="H11" s="295">
        <f t="shared" si="0"/>
        <v>0</v>
      </c>
      <c r="I11" s="24"/>
    </row>
    <row r="12" spans="1:10" s="29" customFormat="1" ht="12.5" x14ac:dyDescent="0.25">
      <c r="A12" s="24"/>
      <c r="B12" s="25" t="s">
        <v>155</v>
      </c>
      <c r="C12" s="28" t="s">
        <v>89</v>
      </c>
      <c r="D12" s="28" t="s">
        <v>90</v>
      </c>
      <c r="E12" s="32">
        <v>1</v>
      </c>
      <c r="F12" s="32" t="s">
        <v>14</v>
      </c>
      <c r="G12" s="1"/>
      <c r="H12" s="295">
        <f t="shared" si="0"/>
        <v>0</v>
      </c>
      <c r="I12" s="24"/>
    </row>
    <row r="13" spans="1:10" s="29" customFormat="1" ht="12.5" x14ac:dyDescent="0.25">
      <c r="A13" s="24"/>
      <c r="B13" s="25" t="s">
        <v>156</v>
      </c>
      <c r="C13" s="28" t="s">
        <v>91</v>
      </c>
      <c r="D13" s="28" t="s">
        <v>92</v>
      </c>
      <c r="E13" s="32">
        <v>1</v>
      </c>
      <c r="F13" s="32" t="s">
        <v>14</v>
      </c>
      <c r="G13" s="1"/>
      <c r="H13" s="295">
        <f t="shared" si="0"/>
        <v>0</v>
      </c>
      <c r="I13" s="24"/>
    </row>
    <row r="14" spans="1:10" s="29" customFormat="1" ht="12.5" x14ac:dyDescent="0.25">
      <c r="A14" s="24"/>
      <c r="B14" s="25" t="s">
        <v>157</v>
      </c>
      <c r="C14" s="28" t="s">
        <v>93</v>
      </c>
      <c r="D14" s="28" t="s">
        <v>94</v>
      </c>
      <c r="E14" s="32">
        <v>1</v>
      </c>
      <c r="F14" s="32" t="s">
        <v>14</v>
      </c>
      <c r="G14" s="1"/>
      <c r="H14" s="295">
        <f t="shared" si="0"/>
        <v>0</v>
      </c>
      <c r="I14" s="24"/>
    </row>
    <row r="15" spans="1:10" s="29" customFormat="1" ht="12.5" x14ac:dyDescent="0.25">
      <c r="A15" s="24"/>
      <c r="B15" s="25" t="s">
        <v>158</v>
      </c>
      <c r="C15" s="28" t="s">
        <v>95</v>
      </c>
      <c r="D15" s="28" t="s">
        <v>96</v>
      </c>
      <c r="E15" s="32">
        <v>1</v>
      </c>
      <c r="F15" s="32" t="s">
        <v>14</v>
      </c>
      <c r="G15" s="1"/>
      <c r="H15" s="295">
        <f t="shared" si="0"/>
        <v>0</v>
      </c>
      <c r="I15" s="24"/>
    </row>
    <row r="16" spans="1:10" s="29" customFormat="1" ht="12.5" x14ac:dyDescent="0.25">
      <c r="A16" s="24"/>
      <c r="B16" s="25" t="s">
        <v>159</v>
      </c>
      <c r="C16" s="28" t="s">
        <v>97</v>
      </c>
      <c r="D16" s="28" t="s">
        <v>98</v>
      </c>
      <c r="E16" s="32">
        <v>1</v>
      </c>
      <c r="F16" s="32" t="s">
        <v>14</v>
      </c>
      <c r="G16" s="1"/>
      <c r="H16" s="295">
        <f t="shared" si="0"/>
        <v>0</v>
      </c>
      <c r="I16" s="24"/>
    </row>
    <row r="17" spans="1:9" s="29" customFormat="1" ht="12.5" x14ac:dyDescent="0.25">
      <c r="A17" s="24"/>
      <c r="B17" s="25" t="s">
        <v>160</v>
      </c>
      <c r="C17" s="28" t="s">
        <v>93</v>
      </c>
      <c r="D17" s="28" t="s">
        <v>96</v>
      </c>
      <c r="E17" s="32">
        <v>1</v>
      </c>
      <c r="F17" s="32" t="s">
        <v>14</v>
      </c>
      <c r="G17" s="1"/>
      <c r="H17" s="295">
        <f t="shared" si="0"/>
        <v>0</v>
      </c>
      <c r="I17" s="24"/>
    </row>
    <row r="18" spans="1:9" s="29" customFormat="1" ht="12.5" x14ac:dyDescent="0.25">
      <c r="A18" s="24"/>
      <c r="B18" s="25" t="s">
        <v>161</v>
      </c>
      <c r="C18" s="28" t="s">
        <v>93</v>
      </c>
      <c r="D18" s="28" t="s">
        <v>99</v>
      </c>
      <c r="E18" s="32">
        <v>1</v>
      </c>
      <c r="F18" s="32" t="s">
        <v>14</v>
      </c>
      <c r="G18" s="1"/>
      <c r="H18" s="295">
        <f t="shared" si="0"/>
        <v>0</v>
      </c>
      <c r="I18" s="24"/>
    </row>
    <row r="19" spans="1:9" s="29" customFormat="1" ht="12.5" x14ac:dyDescent="0.25">
      <c r="A19" s="24"/>
      <c r="B19" s="25" t="s">
        <v>162</v>
      </c>
      <c r="C19" s="28" t="s">
        <v>100</v>
      </c>
      <c r="D19" s="28" t="s">
        <v>101</v>
      </c>
      <c r="E19" s="32">
        <v>1</v>
      </c>
      <c r="F19" s="32" t="s">
        <v>14</v>
      </c>
      <c r="G19" s="1"/>
      <c r="H19" s="295">
        <f t="shared" si="0"/>
        <v>0</v>
      </c>
      <c r="I19" s="24"/>
    </row>
    <row r="20" spans="1:9" s="29" customFormat="1" ht="12.5" x14ac:dyDescent="0.25">
      <c r="A20" s="24"/>
      <c r="B20" s="25" t="s">
        <v>163</v>
      </c>
      <c r="C20" s="28" t="s">
        <v>100</v>
      </c>
      <c r="D20" s="28" t="s">
        <v>102</v>
      </c>
      <c r="E20" s="32">
        <v>1</v>
      </c>
      <c r="F20" s="32" t="s">
        <v>14</v>
      </c>
      <c r="G20" s="1"/>
      <c r="H20" s="295">
        <f t="shared" si="0"/>
        <v>0</v>
      </c>
      <c r="I20" s="24"/>
    </row>
    <row r="21" spans="1:9" s="29" customFormat="1" ht="25" x14ac:dyDescent="0.25">
      <c r="A21" s="24"/>
      <c r="B21" s="25" t="s">
        <v>164</v>
      </c>
      <c r="C21" s="28" t="s">
        <v>100</v>
      </c>
      <c r="D21" s="28" t="s">
        <v>194</v>
      </c>
      <c r="E21" s="32">
        <v>1</v>
      </c>
      <c r="F21" s="32" t="s">
        <v>14</v>
      </c>
      <c r="G21" s="1"/>
      <c r="H21" s="295">
        <f t="shared" si="0"/>
        <v>0</v>
      </c>
      <c r="I21" s="24"/>
    </row>
    <row r="22" spans="1:9" s="29" customFormat="1" ht="13" x14ac:dyDescent="0.25">
      <c r="A22" s="24"/>
      <c r="B22" s="25"/>
      <c r="C22" s="19" t="s">
        <v>103</v>
      </c>
      <c r="D22" s="27"/>
      <c r="E22" s="32"/>
      <c r="F22" s="32"/>
      <c r="G22" s="300"/>
      <c r="H22" s="295"/>
      <c r="I22" s="24"/>
    </row>
    <row r="23" spans="1:9" s="29" customFormat="1" ht="12.5" x14ac:dyDescent="0.25">
      <c r="A23" s="24"/>
      <c r="B23" s="25" t="s">
        <v>165</v>
      </c>
      <c r="C23" s="28" t="s">
        <v>104</v>
      </c>
      <c r="D23" s="28" t="s">
        <v>105</v>
      </c>
      <c r="E23" s="32">
        <v>1</v>
      </c>
      <c r="F23" s="32" t="s">
        <v>14</v>
      </c>
      <c r="G23" s="1"/>
      <c r="H23" s="295">
        <f t="shared" ref="H23:H44" si="1">ROUNDUP(E23*G23,2)</f>
        <v>0</v>
      </c>
      <c r="I23" s="24"/>
    </row>
    <row r="24" spans="1:9" s="29" customFormat="1" ht="12.5" x14ac:dyDescent="0.25">
      <c r="A24" s="24"/>
      <c r="B24" s="25" t="s">
        <v>166</v>
      </c>
      <c r="C24" s="28" t="s">
        <v>106</v>
      </c>
      <c r="D24" s="28" t="s">
        <v>107</v>
      </c>
      <c r="E24" s="32">
        <v>1</v>
      </c>
      <c r="F24" s="32" t="s">
        <v>14</v>
      </c>
      <c r="G24" s="1"/>
      <c r="H24" s="295">
        <f t="shared" si="1"/>
        <v>0</v>
      </c>
      <c r="I24" s="24"/>
    </row>
    <row r="25" spans="1:9" s="29" customFormat="1" ht="12.5" x14ac:dyDescent="0.25">
      <c r="A25" s="24"/>
      <c r="B25" s="25" t="s">
        <v>167</v>
      </c>
      <c r="C25" s="28" t="s">
        <v>196</v>
      </c>
      <c r="D25" s="28" t="s">
        <v>197</v>
      </c>
      <c r="E25" s="32">
        <v>1</v>
      </c>
      <c r="F25" s="32" t="s">
        <v>14</v>
      </c>
      <c r="G25" s="1"/>
      <c r="H25" s="295">
        <f t="shared" si="1"/>
        <v>0</v>
      </c>
      <c r="I25" s="24"/>
    </row>
    <row r="26" spans="1:9" s="29" customFormat="1" ht="12.5" x14ac:dyDescent="0.25">
      <c r="A26" s="24"/>
      <c r="B26" s="25" t="s">
        <v>168</v>
      </c>
      <c r="C26" s="28" t="s">
        <v>196</v>
      </c>
      <c r="D26" s="28" t="s">
        <v>198</v>
      </c>
      <c r="E26" s="32">
        <v>1</v>
      </c>
      <c r="F26" s="32" t="s">
        <v>14</v>
      </c>
      <c r="G26" s="1"/>
      <c r="H26" s="295">
        <f t="shared" si="1"/>
        <v>0</v>
      </c>
      <c r="I26" s="24"/>
    </row>
    <row r="27" spans="1:9" s="29" customFormat="1" ht="12.5" x14ac:dyDescent="0.25">
      <c r="A27" s="24"/>
      <c r="B27" s="25" t="s">
        <v>164</v>
      </c>
      <c r="C27" s="28" t="s">
        <v>108</v>
      </c>
      <c r="D27" s="28" t="s">
        <v>109</v>
      </c>
      <c r="E27" s="32">
        <v>1</v>
      </c>
      <c r="F27" s="32" t="s">
        <v>14</v>
      </c>
      <c r="G27" s="1"/>
      <c r="H27" s="295">
        <f t="shared" si="1"/>
        <v>0</v>
      </c>
      <c r="I27" s="24"/>
    </row>
    <row r="28" spans="1:9" s="29" customFormat="1" ht="12.5" x14ac:dyDescent="0.25">
      <c r="A28" s="24"/>
      <c r="B28" s="25" t="s">
        <v>165</v>
      </c>
      <c r="C28" s="28" t="s">
        <v>110</v>
      </c>
      <c r="D28" s="28" t="s">
        <v>111</v>
      </c>
      <c r="E28" s="32">
        <v>1</v>
      </c>
      <c r="F28" s="32" t="s">
        <v>14</v>
      </c>
      <c r="G28" s="1"/>
      <c r="H28" s="295">
        <f t="shared" si="1"/>
        <v>0</v>
      </c>
      <c r="I28" s="24"/>
    </row>
    <row r="29" spans="1:9" s="29" customFormat="1" ht="12.5" x14ac:dyDescent="0.25">
      <c r="A29" s="24"/>
      <c r="B29" s="25" t="s">
        <v>166</v>
      </c>
      <c r="C29" s="28" t="s">
        <v>112</v>
      </c>
      <c r="D29" s="28" t="s">
        <v>113</v>
      </c>
      <c r="E29" s="32">
        <v>1</v>
      </c>
      <c r="F29" s="32" t="s">
        <v>14</v>
      </c>
      <c r="G29" s="1"/>
      <c r="H29" s="295">
        <f t="shared" si="1"/>
        <v>0</v>
      </c>
      <c r="I29" s="24"/>
    </row>
    <row r="30" spans="1:9" s="29" customFormat="1" ht="12.5" x14ac:dyDescent="0.25">
      <c r="A30" s="24"/>
      <c r="B30" s="25" t="s">
        <v>167</v>
      </c>
      <c r="C30" s="28" t="s">
        <v>114</v>
      </c>
      <c r="D30" s="28" t="s">
        <v>115</v>
      </c>
      <c r="E30" s="32">
        <v>1</v>
      </c>
      <c r="F30" s="32" t="s">
        <v>14</v>
      </c>
      <c r="G30" s="1"/>
      <c r="H30" s="295">
        <f t="shared" si="1"/>
        <v>0</v>
      </c>
      <c r="I30" s="24"/>
    </row>
    <row r="31" spans="1:9" s="29" customFormat="1" ht="12.5" x14ac:dyDescent="0.25">
      <c r="A31" s="24"/>
      <c r="B31" s="25" t="s">
        <v>168</v>
      </c>
      <c r="C31" s="28" t="s">
        <v>116</v>
      </c>
      <c r="D31" s="28" t="s">
        <v>105</v>
      </c>
      <c r="E31" s="32">
        <v>1</v>
      </c>
      <c r="F31" s="32" t="s">
        <v>14</v>
      </c>
      <c r="G31" s="1"/>
      <c r="H31" s="295">
        <f t="shared" si="1"/>
        <v>0</v>
      </c>
      <c r="I31" s="24"/>
    </row>
    <row r="32" spans="1:9" s="29" customFormat="1" ht="12.5" x14ac:dyDescent="0.25">
      <c r="A32" s="24"/>
      <c r="B32" s="25" t="s">
        <v>164</v>
      </c>
      <c r="C32" s="28" t="s">
        <v>116</v>
      </c>
      <c r="D32" s="28" t="s">
        <v>107</v>
      </c>
      <c r="E32" s="32">
        <v>1</v>
      </c>
      <c r="F32" s="32" t="s">
        <v>14</v>
      </c>
      <c r="G32" s="1"/>
      <c r="H32" s="295">
        <f t="shared" si="1"/>
        <v>0</v>
      </c>
      <c r="I32" s="24"/>
    </row>
    <row r="33" spans="1:9" s="29" customFormat="1" ht="12.5" x14ac:dyDescent="0.25">
      <c r="A33" s="24"/>
      <c r="B33" s="25" t="s">
        <v>165</v>
      </c>
      <c r="C33" s="28" t="s">
        <v>117</v>
      </c>
      <c r="D33" s="28" t="s">
        <v>118</v>
      </c>
      <c r="E33" s="32">
        <v>1</v>
      </c>
      <c r="F33" s="32" t="s">
        <v>14</v>
      </c>
      <c r="G33" s="1"/>
      <c r="H33" s="295">
        <f t="shared" si="1"/>
        <v>0</v>
      </c>
      <c r="I33" s="24"/>
    </row>
    <row r="34" spans="1:9" s="29" customFormat="1" ht="12.5" x14ac:dyDescent="0.25">
      <c r="A34" s="24"/>
      <c r="B34" s="25" t="s">
        <v>166</v>
      </c>
      <c r="C34" s="28" t="s">
        <v>119</v>
      </c>
      <c r="D34" s="28" t="s">
        <v>120</v>
      </c>
      <c r="E34" s="32">
        <v>1</v>
      </c>
      <c r="F34" s="32" t="s">
        <v>14</v>
      </c>
      <c r="G34" s="1"/>
      <c r="H34" s="295">
        <f t="shared" si="1"/>
        <v>0</v>
      </c>
      <c r="I34" s="24"/>
    </row>
    <row r="35" spans="1:9" s="29" customFormat="1" ht="25" x14ac:dyDescent="0.25">
      <c r="A35" s="24"/>
      <c r="B35" s="25" t="s">
        <v>167</v>
      </c>
      <c r="C35" s="28" t="s">
        <v>121</v>
      </c>
      <c r="D35" s="28" t="s">
        <v>122</v>
      </c>
      <c r="E35" s="32">
        <v>1</v>
      </c>
      <c r="F35" s="32" t="s">
        <v>14</v>
      </c>
      <c r="G35" s="1"/>
      <c r="H35" s="295">
        <f t="shared" si="1"/>
        <v>0</v>
      </c>
      <c r="I35" s="24"/>
    </row>
    <row r="36" spans="1:9" s="29" customFormat="1" ht="25" x14ac:dyDescent="0.25">
      <c r="A36" s="24"/>
      <c r="B36" s="25" t="s">
        <v>168</v>
      </c>
      <c r="C36" s="28" t="s">
        <v>123</v>
      </c>
      <c r="D36" s="28" t="s">
        <v>124</v>
      </c>
      <c r="E36" s="32">
        <v>1</v>
      </c>
      <c r="F36" s="32" t="s">
        <v>14</v>
      </c>
      <c r="G36" s="1"/>
      <c r="H36" s="295">
        <f t="shared" si="1"/>
        <v>0</v>
      </c>
      <c r="I36" s="24"/>
    </row>
    <row r="37" spans="1:9" s="29" customFormat="1" ht="12.5" x14ac:dyDescent="0.25">
      <c r="A37" s="24"/>
      <c r="B37" s="25" t="s">
        <v>204</v>
      </c>
      <c r="C37" s="28" t="s">
        <v>112</v>
      </c>
      <c r="D37" s="28" t="s">
        <v>125</v>
      </c>
      <c r="E37" s="32">
        <v>1</v>
      </c>
      <c r="F37" s="32" t="s">
        <v>14</v>
      </c>
      <c r="G37" s="1"/>
      <c r="H37" s="295">
        <f t="shared" si="1"/>
        <v>0</v>
      </c>
      <c r="I37" s="24"/>
    </row>
    <row r="38" spans="1:9" s="29" customFormat="1" ht="12.5" x14ac:dyDescent="0.25">
      <c r="A38" s="24"/>
      <c r="B38" s="25" t="s">
        <v>205</v>
      </c>
      <c r="C38" s="28" t="s">
        <v>112</v>
      </c>
      <c r="D38" s="28" t="s">
        <v>126</v>
      </c>
      <c r="E38" s="32">
        <v>1</v>
      </c>
      <c r="F38" s="32" t="s">
        <v>14</v>
      </c>
      <c r="G38" s="1"/>
      <c r="H38" s="295">
        <f t="shared" si="1"/>
        <v>0</v>
      </c>
      <c r="I38" s="24"/>
    </row>
    <row r="39" spans="1:9" s="29" customFormat="1" ht="12.5" x14ac:dyDescent="0.25">
      <c r="A39" s="24"/>
      <c r="B39" s="25" t="s">
        <v>206</v>
      </c>
      <c r="C39" s="28" t="s">
        <v>127</v>
      </c>
      <c r="D39" s="28" t="s">
        <v>128</v>
      </c>
      <c r="E39" s="32">
        <v>1</v>
      </c>
      <c r="F39" s="32" t="s">
        <v>14</v>
      </c>
      <c r="G39" s="1"/>
      <c r="H39" s="295">
        <f t="shared" si="1"/>
        <v>0</v>
      </c>
      <c r="I39" s="24"/>
    </row>
    <row r="40" spans="1:9" s="29" customFormat="1" ht="12.5" x14ac:dyDescent="0.25">
      <c r="A40" s="24"/>
      <c r="B40" s="25" t="s">
        <v>207</v>
      </c>
      <c r="C40" s="28" t="s">
        <v>116</v>
      </c>
      <c r="D40" s="28" t="s">
        <v>129</v>
      </c>
      <c r="E40" s="32">
        <v>1</v>
      </c>
      <c r="F40" s="32" t="s">
        <v>14</v>
      </c>
      <c r="G40" s="1"/>
      <c r="H40" s="295">
        <f t="shared" si="1"/>
        <v>0</v>
      </c>
      <c r="I40" s="24"/>
    </row>
    <row r="41" spans="1:9" s="29" customFormat="1" ht="12.5" x14ac:dyDescent="0.25">
      <c r="A41" s="24"/>
      <c r="B41" s="25" t="s">
        <v>208</v>
      </c>
      <c r="C41" s="28" t="s">
        <v>130</v>
      </c>
      <c r="D41" s="28" t="s">
        <v>131</v>
      </c>
      <c r="E41" s="32">
        <v>1</v>
      </c>
      <c r="F41" s="32" t="s">
        <v>14</v>
      </c>
      <c r="G41" s="1"/>
      <c r="H41" s="295">
        <f t="shared" si="1"/>
        <v>0</v>
      </c>
      <c r="I41" s="24"/>
    </row>
    <row r="42" spans="1:9" s="29" customFormat="1" ht="12.5" x14ac:dyDescent="0.25">
      <c r="A42" s="24"/>
      <c r="B42" s="25" t="s">
        <v>209</v>
      </c>
      <c r="C42" s="28" t="s">
        <v>130</v>
      </c>
      <c r="D42" s="28" t="s">
        <v>132</v>
      </c>
      <c r="E42" s="32">
        <v>1</v>
      </c>
      <c r="F42" s="32" t="s">
        <v>14</v>
      </c>
      <c r="G42" s="1"/>
      <c r="H42" s="295">
        <f t="shared" si="1"/>
        <v>0</v>
      </c>
      <c r="I42" s="24"/>
    </row>
    <row r="43" spans="1:9" s="29" customFormat="1" ht="25" x14ac:dyDescent="0.25">
      <c r="A43" s="24"/>
      <c r="B43" s="25" t="s">
        <v>210</v>
      </c>
      <c r="C43" s="28" t="s">
        <v>130</v>
      </c>
      <c r="D43" s="28" t="s">
        <v>195</v>
      </c>
      <c r="E43" s="32">
        <v>1</v>
      </c>
      <c r="F43" s="32" t="s">
        <v>14</v>
      </c>
      <c r="G43" s="1"/>
      <c r="H43" s="295">
        <f t="shared" si="1"/>
        <v>0</v>
      </c>
      <c r="I43" s="24"/>
    </row>
    <row r="44" spans="1:9" s="29" customFormat="1" ht="12.5" x14ac:dyDescent="0.25">
      <c r="A44" s="24"/>
      <c r="B44" s="25" t="s">
        <v>211</v>
      </c>
      <c r="C44" s="28" t="s">
        <v>133</v>
      </c>
      <c r="D44" s="28" t="s">
        <v>134</v>
      </c>
      <c r="E44" s="301">
        <v>1</v>
      </c>
      <c r="F44" s="32" t="s">
        <v>14</v>
      </c>
      <c r="G44" s="1"/>
      <c r="H44" s="295">
        <f t="shared" si="1"/>
        <v>0</v>
      </c>
      <c r="I44" s="24"/>
    </row>
    <row r="45" spans="1:9" s="29" customFormat="1" ht="13" x14ac:dyDescent="0.25">
      <c r="A45" s="24"/>
      <c r="B45" s="25"/>
      <c r="C45" s="19" t="s">
        <v>199</v>
      </c>
      <c r="D45" s="27"/>
      <c r="E45" s="32"/>
      <c r="F45" s="32"/>
      <c r="G45" s="300"/>
      <c r="H45" s="295"/>
      <c r="I45" s="24"/>
    </row>
    <row r="46" spans="1:9" s="29" customFormat="1" ht="12.5" x14ac:dyDescent="0.25">
      <c r="A46" s="24"/>
      <c r="B46" s="25" t="s">
        <v>212</v>
      </c>
      <c r="C46" s="28" t="s">
        <v>201</v>
      </c>
      <c r="D46" s="28" t="s">
        <v>200</v>
      </c>
      <c r="E46" s="32">
        <v>1</v>
      </c>
      <c r="F46" s="32" t="s">
        <v>14</v>
      </c>
      <c r="G46" s="1"/>
      <c r="H46" s="295">
        <f t="shared" ref="H46:H47" si="2">ROUNDUP(E46*G46,2)</f>
        <v>0</v>
      </c>
      <c r="I46" s="24"/>
    </row>
    <row r="47" spans="1:9" s="29" customFormat="1" ht="12.5" x14ac:dyDescent="0.25">
      <c r="A47" s="24"/>
      <c r="B47" s="25" t="s">
        <v>213</v>
      </c>
      <c r="C47" s="28" t="s">
        <v>202</v>
      </c>
      <c r="D47" s="28" t="s">
        <v>203</v>
      </c>
      <c r="E47" s="32">
        <v>1</v>
      </c>
      <c r="F47" s="32" t="s">
        <v>14</v>
      </c>
      <c r="G47" s="1"/>
      <c r="H47" s="295">
        <f t="shared" si="2"/>
        <v>0</v>
      </c>
      <c r="I47" s="24"/>
    </row>
    <row r="48" spans="1:9" ht="26.25" customHeight="1" thickBot="1" x14ac:dyDescent="0.35">
      <c r="B48" s="45" t="s">
        <v>227</v>
      </c>
      <c r="C48" s="46" t="str">
        <f>B2</f>
        <v>Los 3</v>
      </c>
      <c r="D48" s="46" t="str">
        <f>C2</f>
        <v>Titel 4:  Ersatzteile</v>
      </c>
      <c r="E48" s="46"/>
      <c r="F48" s="46"/>
      <c r="G48" s="46"/>
      <c r="H48" s="30">
        <f>ROUNDUP(SUM(H7:H47),2)</f>
        <v>0</v>
      </c>
    </row>
    <row r="49" spans="2:4" ht="14.5" thickBot="1" x14ac:dyDescent="0.35"/>
    <row r="50" spans="2:4" ht="27.9" customHeight="1" thickBot="1" x14ac:dyDescent="0.35">
      <c r="B50" s="36"/>
      <c r="C50" s="345" t="s">
        <v>142</v>
      </c>
      <c r="D50" s="346"/>
    </row>
  </sheetData>
  <sheetProtection algorithmName="SHA-512" hashValue="Dk71QU1zJZbViI6VgTVdZf5jySMT6QHMSobwMK7BZQmyarx8uqXcOCSCxud4sWMLdAzyGPRNPe5EnUG/UPI5iQ==" saltValue="k7gk1CaWg5MEN48bAB4q4Q==" spinCount="100000" sheet="1" objects="1" scenarios="1"/>
  <mergeCells count="3">
    <mergeCell ref="B3:D3"/>
    <mergeCell ref="E3:H3"/>
    <mergeCell ref="C50:D50"/>
  </mergeCells>
  <printOptions horizontalCentered="1"/>
  <pageMargins left="0.31496062992125984" right="0.31496062992125984" top="0.55118110236220474" bottom="0.55118110236220474" header="0.31496062992125984" footer="0.31496062992125984"/>
  <pageSetup paperSize="8" scale="83" orientation="landscape" r:id="rId1"/>
  <headerFooter>
    <oddFooter>&amp;R&amp;9&amp;F /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6691E-4921-45FA-96A0-53D61862BA4C}">
  <sheetPr>
    <tabColor theme="6" tint="0.39997558519241921"/>
    <pageSetUpPr fitToPage="1"/>
  </sheetPr>
  <dimension ref="A1:L32"/>
  <sheetViews>
    <sheetView zoomScale="90" zoomScaleNormal="90" workbookViewId="0">
      <selection activeCell="J7" sqref="J7"/>
    </sheetView>
  </sheetViews>
  <sheetFormatPr baseColWidth="10" defaultColWidth="11.36328125" defaultRowHeight="14" x14ac:dyDescent="0.3"/>
  <cols>
    <col min="1" max="1" width="2.36328125" style="4" customWidth="1"/>
    <col min="2" max="2" width="10.6328125" style="4" customWidth="1"/>
    <col min="3" max="3" width="35.36328125" style="4" customWidth="1"/>
    <col min="4" max="4" width="71.36328125" style="4" customWidth="1"/>
    <col min="5" max="5" width="18.36328125" style="4" customWidth="1"/>
    <col min="6" max="6" width="6" style="4" customWidth="1"/>
    <col min="7" max="7" width="13.08984375" style="4" customWidth="1"/>
    <col min="8" max="9" width="11" style="15" customWidth="1"/>
    <col min="10" max="10" width="14.6328125" style="15" customWidth="1"/>
    <col min="11" max="11" width="24.6328125" style="15" customWidth="1"/>
    <col min="12" max="12" width="2.6328125" style="4" customWidth="1"/>
    <col min="13" max="16384" width="11.36328125" style="4"/>
  </cols>
  <sheetData>
    <row r="1" spans="1:12" ht="14.5" thickBot="1" x14ac:dyDescent="0.35">
      <c r="A1" s="3"/>
      <c r="B1" s="3"/>
      <c r="C1" s="3"/>
      <c r="D1" s="3"/>
      <c r="E1" s="3"/>
      <c r="F1" s="3"/>
      <c r="G1" s="3"/>
      <c r="H1" s="7"/>
      <c r="I1" s="7"/>
      <c r="J1" s="7"/>
      <c r="K1" s="7"/>
      <c r="L1" s="3"/>
    </row>
    <row r="2" spans="1:12" s="6" customFormat="1" ht="30" customHeight="1" thickBot="1" x14ac:dyDescent="0.4">
      <c r="A2" s="5"/>
      <c r="B2" s="8" t="s">
        <v>235</v>
      </c>
      <c r="C2" s="9" t="s">
        <v>474</v>
      </c>
      <c r="D2" s="10"/>
      <c r="E2" s="10" t="s">
        <v>506</v>
      </c>
      <c r="F2" s="10"/>
      <c r="G2" s="10"/>
      <c r="H2" s="10"/>
      <c r="I2" s="10"/>
      <c r="J2" s="10"/>
      <c r="K2" s="11"/>
      <c r="L2" s="5"/>
    </row>
    <row r="3" spans="1:12" ht="64.5" customHeight="1" thickBot="1" x14ac:dyDescent="0.35">
      <c r="A3" s="3"/>
      <c r="B3" s="338" t="s">
        <v>32</v>
      </c>
      <c r="C3" s="339"/>
      <c r="D3" s="339"/>
      <c r="E3" s="12"/>
      <c r="F3" s="349" t="str">
        <f>'Summen alle Lose'!G6</f>
        <v>[ Name, Firmenbezeichnung des Anbieters ist hier einzutragen ] 
Fa. Musterfirma ….</v>
      </c>
      <c r="G3" s="350"/>
      <c r="H3" s="350"/>
      <c r="I3" s="350"/>
      <c r="J3" s="350"/>
      <c r="K3" s="351"/>
      <c r="L3" s="3"/>
    </row>
    <row r="4" spans="1:12" ht="16.5" customHeight="1" x14ac:dyDescent="0.3">
      <c r="A4" s="3"/>
      <c r="B4" s="13"/>
      <c r="C4" s="14"/>
      <c r="D4" s="3"/>
      <c r="E4" s="3"/>
      <c r="F4" s="3"/>
      <c r="G4" s="3"/>
      <c r="H4" s="7"/>
      <c r="I4" s="7"/>
      <c r="K4" s="16"/>
      <c r="L4" s="3"/>
    </row>
    <row r="5" spans="1:12" s="22" customFormat="1" ht="54.75" customHeight="1" x14ac:dyDescent="0.35">
      <c r="A5" s="17"/>
      <c r="B5" s="18" t="s">
        <v>0</v>
      </c>
      <c r="C5" s="19" t="s">
        <v>21</v>
      </c>
      <c r="D5" s="19" t="s">
        <v>1</v>
      </c>
      <c r="E5" s="19" t="s">
        <v>31</v>
      </c>
      <c r="F5" s="340" t="s">
        <v>33</v>
      </c>
      <c r="G5" s="341"/>
      <c r="H5" s="20" t="s">
        <v>15</v>
      </c>
      <c r="I5" s="20" t="s">
        <v>13</v>
      </c>
      <c r="J5" s="20" t="s">
        <v>35</v>
      </c>
      <c r="K5" s="21" t="s">
        <v>12</v>
      </c>
      <c r="L5" s="17"/>
    </row>
    <row r="6" spans="1:12" s="22" customFormat="1" ht="20.25" customHeight="1" x14ac:dyDescent="0.35">
      <c r="A6" s="17"/>
      <c r="B6" s="18"/>
      <c r="C6" s="296"/>
      <c r="D6" s="19"/>
      <c r="E6" s="19"/>
      <c r="F6" s="262"/>
      <c r="G6" s="263"/>
      <c r="H6" s="20"/>
      <c r="I6" s="20"/>
      <c r="J6" s="20"/>
      <c r="K6" s="23" t="s">
        <v>36</v>
      </c>
      <c r="L6" s="17"/>
    </row>
    <row r="7" spans="1:12" s="297" customFormat="1" ht="75.650000000000006" customHeight="1" x14ac:dyDescent="0.35">
      <c r="A7" s="274"/>
      <c r="B7" s="25" t="s">
        <v>312</v>
      </c>
      <c r="C7" s="26" t="s">
        <v>411</v>
      </c>
      <c r="D7" s="27" t="s">
        <v>310</v>
      </c>
      <c r="E7" s="28" t="s">
        <v>186</v>
      </c>
      <c r="F7" s="265">
        <v>1</v>
      </c>
      <c r="G7" s="266" t="s">
        <v>34</v>
      </c>
      <c r="H7" s="267">
        <f>'[1]T+T kraft- u nicht kraftbetät.'!$BC$20</f>
        <v>473</v>
      </c>
      <c r="I7" s="267" t="s">
        <v>14</v>
      </c>
      <c r="J7" s="2"/>
      <c r="K7" s="268">
        <f>ROUNDUP(F7*H7*J7,2)</f>
        <v>0</v>
      </c>
      <c r="L7" s="274"/>
    </row>
    <row r="8" spans="1:12" s="297" customFormat="1" ht="75.650000000000006" customHeight="1" x14ac:dyDescent="0.35">
      <c r="A8" s="274"/>
      <c r="B8" s="25" t="s">
        <v>313</v>
      </c>
      <c r="C8" s="26" t="s">
        <v>412</v>
      </c>
      <c r="D8" s="27" t="s">
        <v>311</v>
      </c>
      <c r="E8" s="28" t="s">
        <v>186</v>
      </c>
      <c r="F8" s="265">
        <v>1</v>
      </c>
      <c r="G8" s="266" t="s">
        <v>34</v>
      </c>
      <c r="H8" s="267">
        <f>'[1]T+T kraft- u nicht kraftbetät.'!$BC$21</f>
        <v>85</v>
      </c>
      <c r="I8" s="267" t="s">
        <v>14</v>
      </c>
      <c r="J8" s="2"/>
      <c r="K8" s="268">
        <f t="shared" ref="K8" si="0">ROUNDUP(F8*H8*J8,2)</f>
        <v>0</v>
      </c>
      <c r="L8" s="274"/>
    </row>
    <row r="9" spans="1:12" s="297" customFormat="1" ht="75.650000000000006" customHeight="1" x14ac:dyDescent="0.35">
      <c r="A9" s="274"/>
      <c r="B9" s="25" t="s">
        <v>314</v>
      </c>
      <c r="C9" s="26" t="s">
        <v>413</v>
      </c>
      <c r="D9" s="27" t="s">
        <v>192</v>
      </c>
      <c r="E9" s="28" t="s">
        <v>186</v>
      </c>
      <c r="F9" s="265">
        <v>1</v>
      </c>
      <c r="G9" s="266" t="s">
        <v>34</v>
      </c>
      <c r="H9" s="267">
        <f>'[2]T+T kraft- u nicht kraftbetät.'!$BC$24</f>
        <v>80</v>
      </c>
      <c r="I9" s="267" t="s">
        <v>14</v>
      </c>
      <c r="J9" s="2"/>
      <c r="K9" s="268">
        <f>ROUNDUP(F9*H9*J9,2)</f>
        <v>0</v>
      </c>
      <c r="L9" s="274"/>
    </row>
    <row r="10" spans="1:12" s="297" customFormat="1" ht="75.650000000000006" customHeight="1" x14ac:dyDescent="0.35">
      <c r="A10" s="274"/>
      <c r="B10" s="302" t="s">
        <v>315</v>
      </c>
      <c r="C10" s="26" t="s">
        <v>414</v>
      </c>
      <c r="D10" s="27" t="s">
        <v>191</v>
      </c>
      <c r="E10" s="28" t="s">
        <v>186</v>
      </c>
      <c r="F10" s="265">
        <v>1</v>
      </c>
      <c r="G10" s="266" t="s">
        <v>34</v>
      </c>
      <c r="H10" s="267">
        <f>'[2]T+T kraft- u nicht kraftbetät.'!$BC$25</f>
        <v>39</v>
      </c>
      <c r="I10" s="267" t="s">
        <v>14</v>
      </c>
      <c r="J10" s="2"/>
      <c r="K10" s="268">
        <f t="shared" ref="K10:K11" si="1">ROUNDUP(F10*H10*J10,2)</f>
        <v>0</v>
      </c>
      <c r="L10" s="274"/>
    </row>
    <row r="11" spans="1:12" s="297" customFormat="1" ht="86.5" customHeight="1" x14ac:dyDescent="0.35">
      <c r="A11" s="274"/>
      <c r="B11" s="25" t="s">
        <v>316</v>
      </c>
      <c r="C11" s="86" t="s">
        <v>398</v>
      </c>
      <c r="D11" s="27" t="s">
        <v>399</v>
      </c>
      <c r="E11" s="28" t="s">
        <v>186</v>
      </c>
      <c r="F11" s="265">
        <v>1</v>
      </c>
      <c r="G11" s="266" t="s">
        <v>34</v>
      </c>
      <c r="H11" s="267">
        <v>1</v>
      </c>
      <c r="I11" s="267" t="s">
        <v>14</v>
      </c>
      <c r="J11" s="2"/>
      <c r="K11" s="268">
        <f t="shared" si="1"/>
        <v>0</v>
      </c>
      <c r="L11" s="274"/>
    </row>
    <row r="12" spans="1:12" s="297" customFormat="1" ht="10" customHeight="1" x14ac:dyDescent="0.35">
      <c r="A12" s="274"/>
      <c r="B12" s="25"/>
      <c r="C12" s="86"/>
      <c r="D12" s="27"/>
      <c r="E12" s="28"/>
      <c r="F12" s="265"/>
      <c r="G12" s="266"/>
      <c r="H12" s="267"/>
      <c r="I12" s="267"/>
      <c r="J12" s="270"/>
      <c r="K12" s="268"/>
      <c r="L12" s="274"/>
    </row>
    <row r="13" spans="1:12" s="297" customFormat="1" ht="83.5" customHeight="1" x14ac:dyDescent="0.35">
      <c r="A13" s="274"/>
      <c r="B13" s="25" t="s">
        <v>317</v>
      </c>
      <c r="C13" s="87" t="s">
        <v>394</v>
      </c>
      <c r="D13" s="73" t="s">
        <v>395</v>
      </c>
      <c r="E13" s="28" t="s">
        <v>186</v>
      </c>
      <c r="F13" s="265">
        <v>1</v>
      </c>
      <c r="G13" s="266" t="s">
        <v>34</v>
      </c>
      <c r="H13" s="267">
        <f>'[1]T+T kraft- u nicht kraftbetät.'!$BC$34</f>
        <v>3</v>
      </c>
      <c r="I13" s="267" t="s">
        <v>14</v>
      </c>
      <c r="J13" s="2"/>
      <c r="K13" s="268">
        <f t="shared" ref="K13:K16" si="2">ROUNDUP(F13*H13*J13,2)</f>
        <v>0</v>
      </c>
      <c r="L13" s="274"/>
    </row>
    <row r="14" spans="1:12" s="297" customFormat="1" ht="59.5" customHeight="1" x14ac:dyDescent="0.35">
      <c r="A14" s="274"/>
      <c r="B14" s="25" t="s">
        <v>318</v>
      </c>
      <c r="C14" s="86" t="s">
        <v>396</v>
      </c>
      <c r="D14" s="73" t="s">
        <v>397</v>
      </c>
      <c r="E14" s="28" t="s">
        <v>186</v>
      </c>
      <c r="F14" s="265">
        <v>1</v>
      </c>
      <c r="G14" s="266" t="s">
        <v>34</v>
      </c>
      <c r="H14" s="267">
        <f>'[1]T+T kraft- u nicht kraftbetät.'!$BC$35</f>
        <v>1</v>
      </c>
      <c r="I14" s="267" t="s">
        <v>14</v>
      </c>
      <c r="J14" s="2"/>
      <c r="K14" s="268">
        <f t="shared" si="2"/>
        <v>0</v>
      </c>
      <c r="L14" s="274"/>
    </row>
    <row r="15" spans="1:12" s="297" customFormat="1" ht="85" customHeight="1" x14ac:dyDescent="0.35">
      <c r="A15" s="274"/>
      <c r="B15" s="25" t="s">
        <v>508</v>
      </c>
      <c r="C15" s="86" t="s">
        <v>398</v>
      </c>
      <c r="D15" s="73" t="s">
        <v>399</v>
      </c>
      <c r="E15" s="28" t="s">
        <v>186</v>
      </c>
      <c r="F15" s="265">
        <v>1</v>
      </c>
      <c r="G15" s="266" t="s">
        <v>34</v>
      </c>
      <c r="H15" s="267">
        <f>'[1]T+T kraft- u nicht kraftbetät.'!$BC$36</f>
        <v>2</v>
      </c>
      <c r="I15" s="267" t="s">
        <v>14</v>
      </c>
      <c r="J15" s="2"/>
      <c r="K15" s="268">
        <f t="shared" ref="K15" si="3">ROUNDUP(F15*H15*J15,2)</f>
        <v>0</v>
      </c>
      <c r="L15" s="274"/>
    </row>
    <row r="16" spans="1:12" s="297" customFormat="1" ht="59.5" customHeight="1" x14ac:dyDescent="0.35">
      <c r="A16" s="274"/>
      <c r="B16" s="25" t="s">
        <v>319</v>
      </c>
      <c r="C16" s="86" t="s">
        <v>400</v>
      </c>
      <c r="D16" s="27" t="s">
        <v>418</v>
      </c>
      <c r="E16" s="28" t="s">
        <v>186</v>
      </c>
      <c r="F16" s="265">
        <v>1</v>
      </c>
      <c r="G16" s="266" t="s">
        <v>34</v>
      </c>
      <c r="H16" s="267">
        <f>'[1]T+T kraft- u nicht kraftbetät.'!$BC$37</f>
        <v>3</v>
      </c>
      <c r="I16" s="267" t="s">
        <v>14</v>
      </c>
      <c r="J16" s="2"/>
      <c r="K16" s="268">
        <f t="shared" si="2"/>
        <v>0</v>
      </c>
      <c r="L16" s="274"/>
    </row>
    <row r="17" spans="1:12" s="297" customFormat="1" ht="12" customHeight="1" x14ac:dyDescent="0.35">
      <c r="A17" s="274"/>
      <c r="B17" s="25"/>
      <c r="C17" s="26"/>
      <c r="D17" s="27"/>
      <c r="E17" s="28"/>
      <c r="F17" s="265"/>
      <c r="G17" s="266"/>
      <c r="H17" s="267"/>
      <c r="I17" s="267"/>
      <c r="J17" s="270"/>
      <c r="K17" s="268"/>
      <c r="L17" s="274"/>
    </row>
    <row r="18" spans="1:12" s="297" customFormat="1" ht="74.400000000000006" customHeight="1" x14ac:dyDescent="0.35">
      <c r="A18" s="274"/>
      <c r="B18" s="25" t="s">
        <v>320</v>
      </c>
      <c r="C18" s="26" t="s">
        <v>189</v>
      </c>
      <c r="D18" s="27" t="s">
        <v>187</v>
      </c>
      <c r="E18" s="28" t="s">
        <v>186</v>
      </c>
      <c r="F18" s="265">
        <v>1</v>
      </c>
      <c r="G18" s="266" t="s">
        <v>34</v>
      </c>
      <c r="H18" s="267">
        <f>'[1]T+T kraft- u nicht kraftbetät.'!$BC$26</f>
        <v>411</v>
      </c>
      <c r="I18" s="267" t="s">
        <v>14</v>
      </c>
      <c r="J18" s="2"/>
      <c r="K18" s="268">
        <f>ROUNDUP(F18*H18*J18,2)</f>
        <v>0</v>
      </c>
      <c r="L18" s="274"/>
    </row>
    <row r="19" spans="1:12" s="297" customFormat="1" ht="74.400000000000006" customHeight="1" x14ac:dyDescent="0.35">
      <c r="A19" s="274"/>
      <c r="B19" s="25" t="s">
        <v>321</v>
      </c>
      <c r="C19" s="26" t="s">
        <v>190</v>
      </c>
      <c r="D19" s="27" t="s">
        <v>188</v>
      </c>
      <c r="E19" s="28" t="s">
        <v>186</v>
      </c>
      <c r="F19" s="267">
        <v>1</v>
      </c>
      <c r="G19" s="266" t="s">
        <v>34</v>
      </c>
      <c r="H19" s="267">
        <f>'[1]T+T kraft- u nicht kraftbetät.'!$BC$27</f>
        <v>38</v>
      </c>
      <c r="I19" s="267" t="s">
        <v>14</v>
      </c>
      <c r="J19" s="2"/>
      <c r="K19" s="268">
        <f>ROUNDUP(F19*H19*J19,2)</f>
        <v>0</v>
      </c>
      <c r="L19" s="274"/>
    </row>
    <row r="20" spans="1:12" s="297" customFormat="1" ht="36" customHeight="1" x14ac:dyDescent="0.35">
      <c r="A20" s="274"/>
      <c r="B20" s="25" t="s">
        <v>496</v>
      </c>
      <c r="C20" s="26" t="s">
        <v>392</v>
      </c>
      <c r="D20" s="27" t="s">
        <v>415</v>
      </c>
      <c r="E20" s="28" t="s">
        <v>417</v>
      </c>
      <c r="F20" s="267">
        <v>1</v>
      </c>
      <c r="G20" s="266" t="s">
        <v>34</v>
      </c>
      <c r="H20" s="267">
        <f>'[1]T+T kraft- u nicht kraftbetät.'!$BC$28</f>
        <v>845</v>
      </c>
      <c r="I20" s="267" t="s">
        <v>14</v>
      </c>
      <c r="J20" s="2"/>
      <c r="K20" s="268">
        <f>ROUNDUP(F20*H20*J20,2)</f>
        <v>0</v>
      </c>
      <c r="L20" s="274"/>
    </row>
    <row r="21" spans="1:12" s="297" customFormat="1" ht="36" customHeight="1" x14ac:dyDescent="0.35">
      <c r="A21" s="274"/>
      <c r="B21" s="25" t="s">
        <v>497</v>
      </c>
      <c r="C21" s="26" t="s">
        <v>393</v>
      </c>
      <c r="D21" s="27" t="s">
        <v>416</v>
      </c>
      <c r="E21" s="28" t="s">
        <v>417</v>
      </c>
      <c r="F21" s="267">
        <v>1</v>
      </c>
      <c r="G21" s="266" t="s">
        <v>34</v>
      </c>
      <c r="H21" s="267">
        <f>'[1]T+T kraft- u nicht kraftbetät.'!$BC$29</f>
        <v>4</v>
      </c>
      <c r="I21" s="267" t="s">
        <v>14</v>
      </c>
      <c r="J21" s="2"/>
      <c r="K21" s="268">
        <f>ROUNDUP(F21*H21*J21,2)</f>
        <v>0</v>
      </c>
      <c r="L21" s="274"/>
    </row>
    <row r="22" spans="1:12" s="297" customFormat="1" ht="12" customHeight="1" x14ac:dyDescent="0.35">
      <c r="A22" s="274"/>
      <c r="B22" s="25"/>
      <c r="C22" s="26"/>
      <c r="D22" s="27"/>
      <c r="E22" s="28"/>
      <c r="F22" s="265"/>
      <c r="G22" s="266"/>
      <c r="H22" s="267"/>
      <c r="I22" s="267"/>
      <c r="J22" s="270"/>
      <c r="K22" s="268"/>
      <c r="L22" s="274"/>
    </row>
    <row r="23" spans="1:12" s="297" customFormat="1" ht="62.4" customHeight="1" x14ac:dyDescent="0.35">
      <c r="A23" s="274"/>
      <c r="B23" s="25" t="s">
        <v>498</v>
      </c>
      <c r="C23" s="26" t="s">
        <v>138</v>
      </c>
      <c r="D23" s="27" t="s">
        <v>137</v>
      </c>
      <c r="E23" s="28" t="s">
        <v>186</v>
      </c>
      <c r="F23" s="267">
        <v>1</v>
      </c>
      <c r="G23" s="266" t="s">
        <v>34</v>
      </c>
      <c r="H23" s="267">
        <f>'[1]T+T kraft- u nicht kraftbetät.'!$BC$31</f>
        <v>43</v>
      </c>
      <c r="I23" s="267" t="s">
        <v>14</v>
      </c>
      <c r="J23" s="2"/>
      <c r="K23" s="268">
        <f>ROUNDUP(F23*H23*J23,2)</f>
        <v>0</v>
      </c>
      <c r="L23" s="274"/>
    </row>
    <row r="24" spans="1:12" s="297" customFormat="1" ht="63.65" customHeight="1" x14ac:dyDescent="0.35">
      <c r="A24" s="274"/>
      <c r="B24" s="25" t="s">
        <v>499</v>
      </c>
      <c r="C24" s="26" t="s">
        <v>238</v>
      </c>
      <c r="D24" s="27" t="s">
        <v>308</v>
      </c>
      <c r="E24" s="28" t="s">
        <v>236</v>
      </c>
      <c r="F24" s="272">
        <v>0.25</v>
      </c>
      <c r="G24" s="273" t="s">
        <v>239</v>
      </c>
      <c r="H24" s="267">
        <v>1</v>
      </c>
      <c r="I24" s="267" t="s">
        <v>14</v>
      </c>
      <c r="J24" s="2"/>
      <c r="K24" s="268">
        <f t="shared" ref="K24:K25" si="4">ROUNDUP(F24*H24*J24,2)</f>
        <v>0</v>
      </c>
      <c r="L24" s="274"/>
    </row>
    <row r="25" spans="1:12" s="297" customFormat="1" ht="71.5" customHeight="1" x14ac:dyDescent="0.35">
      <c r="A25" s="274"/>
      <c r="B25" s="25" t="s">
        <v>500</v>
      </c>
      <c r="C25" s="26" t="s">
        <v>237</v>
      </c>
      <c r="D25" s="27" t="s">
        <v>307</v>
      </c>
      <c r="E25" s="28" t="s">
        <v>236</v>
      </c>
      <c r="F25" s="272">
        <v>0.25</v>
      </c>
      <c r="G25" s="273" t="s">
        <v>239</v>
      </c>
      <c r="H25" s="267">
        <f>SUM(H9:H10)</f>
        <v>119</v>
      </c>
      <c r="I25" s="267" t="s">
        <v>14</v>
      </c>
      <c r="J25" s="2"/>
      <c r="K25" s="268">
        <f t="shared" si="4"/>
        <v>0</v>
      </c>
      <c r="L25" s="274"/>
    </row>
    <row r="26" spans="1:12" s="29" customFormat="1" ht="76.25" customHeight="1" x14ac:dyDescent="0.25">
      <c r="A26" s="24"/>
      <c r="B26" s="25" t="s">
        <v>501</v>
      </c>
      <c r="C26" s="26" t="s">
        <v>242</v>
      </c>
      <c r="D26" s="27" t="s">
        <v>243</v>
      </c>
      <c r="E26" s="27" t="s">
        <v>234</v>
      </c>
      <c r="F26" s="267">
        <v>1</v>
      </c>
      <c r="G26" s="266" t="s">
        <v>240</v>
      </c>
      <c r="H26" s="267">
        <f>H25</f>
        <v>119</v>
      </c>
      <c r="I26" s="267" t="s">
        <v>14</v>
      </c>
      <c r="J26" s="270" t="s">
        <v>507</v>
      </c>
      <c r="K26" s="268"/>
      <c r="L26" s="274"/>
    </row>
    <row r="27" spans="1:12" s="29" customFormat="1" ht="11.5" customHeight="1" x14ac:dyDescent="0.25">
      <c r="A27" s="24"/>
      <c r="B27" s="25"/>
      <c r="C27" s="269"/>
      <c r="D27" s="73"/>
      <c r="E27" s="28"/>
      <c r="F27" s="265"/>
      <c r="G27" s="266"/>
      <c r="H27" s="267"/>
      <c r="I27" s="267"/>
      <c r="J27" s="270"/>
      <c r="K27" s="268"/>
      <c r="L27" s="24"/>
    </row>
    <row r="28" spans="1:12" s="29" customFormat="1" ht="203.5" customHeight="1" x14ac:dyDescent="0.25">
      <c r="A28" s="24"/>
      <c r="B28" s="25" t="s">
        <v>502</v>
      </c>
      <c r="C28" s="275" t="s">
        <v>401</v>
      </c>
      <c r="D28" s="73" t="s">
        <v>402</v>
      </c>
      <c r="E28" s="276" t="s">
        <v>403</v>
      </c>
      <c r="F28" s="265">
        <v>1</v>
      </c>
      <c r="G28" s="273" t="s">
        <v>420</v>
      </c>
      <c r="H28" s="85">
        <v>1</v>
      </c>
      <c r="I28" s="267" t="s">
        <v>14</v>
      </c>
      <c r="J28" s="2"/>
      <c r="K28" s="268">
        <f t="shared" ref="K28:K29" si="5">ROUNDUP(F28*H28*J28,2)</f>
        <v>0</v>
      </c>
      <c r="L28" s="274"/>
    </row>
    <row r="29" spans="1:12" s="29" customFormat="1" ht="59.4" customHeight="1" x14ac:dyDescent="0.25">
      <c r="A29" s="24"/>
      <c r="B29" s="25" t="s">
        <v>503</v>
      </c>
      <c r="C29" s="277" t="s">
        <v>421</v>
      </c>
      <c r="D29" s="73" t="s">
        <v>422</v>
      </c>
      <c r="E29" s="273" t="s">
        <v>403</v>
      </c>
      <c r="F29" s="265">
        <v>1</v>
      </c>
      <c r="G29" s="273" t="s">
        <v>420</v>
      </c>
      <c r="H29" s="85">
        <v>1</v>
      </c>
      <c r="I29" s="267" t="s">
        <v>14</v>
      </c>
      <c r="J29" s="2"/>
      <c r="K29" s="268">
        <f t="shared" si="5"/>
        <v>0</v>
      </c>
      <c r="L29" s="274"/>
    </row>
    <row r="30" spans="1:12" ht="33.75" customHeight="1" thickBot="1" x14ac:dyDescent="0.35">
      <c r="B30" s="45" t="s">
        <v>227</v>
      </c>
      <c r="C30" s="46" t="str">
        <f>B2</f>
        <v>Los  4</v>
      </c>
      <c r="D30" s="46" t="str">
        <f>C2</f>
        <v>Titel 1:  Wartung und Prüfung - Türen nicht kraftbetätigt</v>
      </c>
      <c r="E30" s="46"/>
      <c r="F30" s="298"/>
      <c r="G30" s="298"/>
      <c r="H30" s="298"/>
      <c r="I30" s="298"/>
      <c r="J30" s="299"/>
      <c r="K30" s="30">
        <f>ROUNDUP(SUM(K7:K29),2)</f>
        <v>0</v>
      </c>
    </row>
    <row r="31" spans="1:12" ht="14.5" thickBot="1" x14ac:dyDescent="0.35"/>
    <row r="32" spans="1:12" ht="30.9" customHeight="1" thickBot="1" x14ac:dyDescent="0.35">
      <c r="B32" s="36"/>
      <c r="C32" s="345" t="s">
        <v>142</v>
      </c>
      <c r="D32" s="346"/>
    </row>
  </sheetData>
  <sheetProtection algorithmName="SHA-512" hashValue="PARWKdNS5l6HR/Gsl6JxHkwmCcgUQ2uuYOdx6k8yfRj/pkIkfYqZIiTS/CCiBmVKrZHAiu1iyIxD4JLgmZy1lw==" saltValue="iSOPZzPAbwMMgOdwyZ+OsA==" spinCount="100000" sheet="1" objects="1" scenarios="1"/>
  <mergeCells count="4">
    <mergeCell ref="B3:D3"/>
    <mergeCell ref="F3:K3"/>
    <mergeCell ref="F5:G5"/>
    <mergeCell ref="C32:D32"/>
  </mergeCells>
  <printOptions horizontalCentered="1"/>
  <pageMargins left="0.31496062992125984" right="0.31496062992125984" top="0.55118110236220474" bottom="0.55118110236220474" header="0.31496062992125984" footer="0.31496062992125984"/>
  <pageSetup paperSize="8" scale="84" fitToHeight="2" orientation="landscape" r:id="rId1"/>
  <headerFooter>
    <oddFooter>&amp;R&amp;9&amp;F /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BEE3A-EE76-4136-9DC1-6968BF0E34C3}">
  <sheetPr>
    <tabColor theme="6" tint="0.39997558519241921"/>
    <pageSetUpPr fitToPage="1"/>
  </sheetPr>
  <dimension ref="A1:J27"/>
  <sheetViews>
    <sheetView zoomScale="90" zoomScaleNormal="90" workbookViewId="0">
      <selection activeCell="D14" sqref="D14"/>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214</v>
      </c>
      <c r="C2" s="9" t="s">
        <v>228</v>
      </c>
      <c r="D2" s="10"/>
      <c r="E2" s="10"/>
      <c r="F2" s="10"/>
      <c r="G2" s="10"/>
      <c r="H2" s="10"/>
      <c r="I2" s="11"/>
      <c r="J2" s="5"/>
    </row>
    <row r="3" spans="1:10" ht="72" customHeight="1" thickBot="1" x14ac:dyDescent="0.35">
      <c r="A3" s="3"/>
      <c r="B3" s="338" t="s">
        <v>30</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114" customHeight="1" x14ac:dyDescent="0.25">
      <c r="A7" s="24"/>
      <c r="B7" s="25" t="s">
        <v>322</v>
      </c>
      <c r="C7" s="26" t="s">
        <v>37</v>
      </c>
      <c r="D7" s="28" t="s">
        <v>408</v>
      </c>
      <c r="E7" s="28" t="s">
        <v>409</v>
      </c>
      <c r="F7" s="32">
        <v>100</v>
      </c>
      <c r="G7" s="32" t="s">
        <v>16</v>
      </c>
      <c r="H7" s="1"/>
      <c r="I7" s="33">
        <f>ROUND(F7*H7,2)</f>
        <v>0</v>
      </c>
      <c r="J7" s="24"/>
    </row>
    <row r="8" spans="1:10" s="29" customFormat="1" ht="74.25" customHeight="1" x14ac:dyDescent="0.25">
      <c r="A8" s="24"/>
      <c r="B8" s="25" t="s">
        <v>323</v>
      </c>
      <c r="C8" s="26" t="s">
        <v>427</v>
      </c>
      <c r="D8" s="28" t="s">
        <v>406</v>
      </c>
      <c r="E8" s="28" t="s">
        <v>54</v>
      </c>
      <c r="F8" s="32">
        <v>10</v>
      </c>
      <c r="G8" s="32" t="s">
        <v>14</v>
      </c>
      <c r="H8" s="1"/>
      <c r="I8" s="33">
        <f>ROUND(F8*H8,2)</f>
        <v>0</v>
      </c>
      <c r="J8" s="24"/>
    </row>
    <row r="9" spans="1:10" s="29" customFormat="1" ht="74.25" customHeight="1" x14ac:dyDescent="0.25">
      <c r="A9" s="24"/>
      <c r="B9" s="25" t="s">
        <v>324</v>
      </c>
      <c r="C9" s="26" t="s">
        <v>407</v>
      </c>
      <c r="D9" s="28" t="s">
        <v>406</v>
      </c>
      <c r="E9" s="28" t="s">
        <v>54</v>
      </c>
      <c r="F9" s="32">
        <v>1</v>
      </c>
      <c r="G9" s="32" t="s">
        <v>14</v>
      </c>
      <c r="H9" s="1"/>
      <c r="I9" s="33">
        <f>ROUND(F9*H9,2)</f>
        <v>0</v>
      </c>
      <c r="J9" s="24"/>
    </row>
    <row r="10" spans="1:10" s="29" customFormat="1" ht="32.25" customHeight="1" x14ac:dyDescent="0.25">
      <c r="A10" s="24"/>
      <c r="B10" s="25" t="s">
        <v>325</v>
      </c>
      <c r="C10" s="26" t="s">
        <v>17</v>
      </c>
      <c r="D10" s="28" t="s">
        <v>24</v>
      </c>
      <c r="E10" s="28" t="s">
        <v>63</v>
      </c>
      <c r="F10" s="37"/>
      <c r="G10" s="38" t="s">
        <v>39</v>
      </c>
      <c r="H10" s="280"/>
      <c r="I10" s="33"/>
      <c r="J10" s="24"/>
    </row>
    <row r="11" spans="1:10" s="29" customFormat="1" ht="32.25" customHeight="1" x14ac:dyDescent="0.25">
      <c r="A11" s="24"/>
      <c r="B11" s="25" t="s">
        <v>326</v>
      </c>
      <c r="C11" s="26" t="s">
        <v>18</v>
      </c>
      <c r="D11" s="28" t="s">
        <v>20</v>
      </c>
      <c r="E11" s="28" t="s">
        <v>63</v>
      </c>
      <c r="F11" s="37"/>
      <c r="G11" s="38" t="s">
        <v>39</v>
      </c>
      <c r="H11" s="280"/>
      <c r="I11" s="33"/>
      <c r="J11" s="24"/>
    </row>
    <row r="12" spans="1:10" s="29" customFormat="1" ht="32.25" customHeight="1" x14ac:dyDescent="0.25">
      <c r="A12" s="24"/>
      <c r="B12" s="25" t="s">
        <v>327</v>
      </c>
      <c r="C12" s="26" t="s">
        <v>19</v>
      </c>
      <c r="D12" s="28" t="s">
        <v>23</v>
      </c>
      <c r="E12" s="28" t="s">
        <v>40</v>
      </c>
      <c r="F12" s="37"/>
      <c r="G12" s="38" t="s">
        <v>39</v>
      </c>
      <c r="H12" s="280"/>
      <c r="I12" s="33"/>
      <c r="J12" s="24"/>
    </row>
    <row r="13" spans="1:10" s="29" customFormat="1" ht="34.75" customHeight="1" x14ac:dyDescent="0.25">
      <c r="A13" s="24"/>
      <c r="B13" s="25"/>
      <c r="C13" s="26"/>
      <c r="D13" s="28" t="s">
        <v>419</v>
      </c>
      <c r="E13" s="28"/>
      <c r="F13" s="32"/>
      <c r="G13" s="32"/>
      <c r="H13" s="34"/>
      <c r="I13" s="33"/>
      <c r="J13" s="24"/>
    </row>
    <row r="14" spans="1:10" s="29" customFormat="1" ht="61.5" customHeight="1" x14ac:dyDescent="0.25">
      <c r="A14" s="24"/>
      <c r="B14" s="25" t="s">
        <v>328</v>
      </c>
      <c r="C14" s="26" t="s">
        <v>450</v>
      </c>
      <c r="D14" s="28" t="s">
        <v>511</v>
      </c>
      <c r="E14" s="28"/>
      <c r="F14" s="281">
        <f>SUM('1.1.  W+P kraftbet'!H7:H15)</f>
        <v>112</v>
      </c>
      <c r="G14" s="32" t="s">
        <v>14</v>
      </c>
      <c r="H14" s="1"/>
      <c r="I14" s="33">
        <f>ROUND(F14*H14,2)</f>
        <v>0</v>
      </c>
      <c r="J14" s="24"/>
    </row>
    <row r="15" spans="1:10" s="29" customFormat="1" ht="59" customHeight="1" x14ac:dyDescent="0.25">
      <c r="A15" s="24"/>
      <c r="B15" s="25" t="s">
        <v>329</v>
      </c>
      <c r="C15" s="26" t="s">
        <v>451</v>
      </c>
      <c r="D15" s="28" t="s">
        <v>513</v>
      </c>
      <c r="E15" s="28"/>
      <c r="F15" s="281">
        <f>F14</f>
        <v>112</v>
      </c>
      <c r="G15" s="32" t="s">
        <v>14</v>
      </c>
      <c r="H15" s="1"/>
      <c r="I15" s="33">
        <f>ROUND(F15*H15,2)</f>
        <v>0</v>
      </c>
      <c r="J15" s="24"/>
    </row>
    <row r="16" spans="1:10" s="29" customFormat="1" ht="34.25" customHeight="1" x14ac:dyDescent="0.25">
      <c r="A16" s="24"/>
      <c r="B16" s="25" t="s">
        <v>493</v>
      </c>
      <c r="C16" s="26" t="s">
        <v>78</v>
      </c>
      <c r="D16" s="28" t="s">
        <v>435</v>
      </c>
      <c r="E16" s="32"/>
      <c r="F16" s="32">
        <v>2</v>
      </c>
      <c r="G16" s="32" t="s">
        <v>14</v>
      </c>
      <c r="H16" s="1"/>
      <c r="I16" s="33">
        <f>ROUND(F16*H16,2)</f>
        <v>0</v>
      </c>
      <c r="J16" s="24"/>
    </row>
    <row r="17" spans="1:10" s="29" customFormat="1" ht="34.25" customHeight="1" x14ac:dyDescent="0.25">
      <c r="A17" s="24"/>
      <c r="B17" s="25" t="s">
        <v>494</v>
      </c>
      <c r="C17" s="26" t="s">
        <v>77</v>
      </c>
      <c r="D17" s="28" t="s">
        <v>423</v>
      </c>
      <c r="E17" s="28"/>
      <c r="F17" s="32">
        <v>10</v>
      </c>
      <c r="G17" s="32" t="s">
        <v>14</v>
      </c>
      <c r="H17" s="1"/>
      <c r="I17" s="33">
        <f>ROUND(F17*H17,2)</f>
        <v>0</v>
      </c>
      <c r="J17" s="24"/>
    </row>
    <row r="18" spans="1:10" s="29" customFormat="1" ht="34.25" customHeight="1" x14ac:dyDescent="0.25">
      <c r="A18" s="24"/>
      <c r="B18" s="25" t="s">
        <v>495</v>
      </c>
      <c r="C18" s="26" t="s">
        <v>436</v>
      </c>
      <c r="D18" s="282" t="s">
        <v>437</v>
      </c>
      <c r="E18" s="283" t="s">
        <v>448</v>
      </c>
      <c r="F18" s="284"/>
      <c r="G18" s="32"/>
      <c r="H18" s="89" t="s">
        <v>438</v>
      </c>
      <c r="I18" s="285" t="s">
        <v>439</v>
      </c>
      <c r="J18" s="24"/>
    </row>
    <row r="19" spans="1:10" s="29" customFormat="1" ht="34.25" customHeight="1" x14ac:dyDescent="0.25">
      <c r="A19" s="24"/>
      <c r="B19" s="286"/>
      <c r="C19" s="287"/>
      <c r="D19" s="347" t="s">
        <v>449</v>
      </c>
      <c r="E19" s="348"/>
      <c r="F19" s="348"/>
      <c r="G19" s="348"/>
      <c r="H19" s="288"/>
      <c r="I19" s="289"/>
      <c r="J19" s="24"/>
    </row>
    <row r="20" spans="1:10" ht="33.75" customHeight="1" thickBot="1" x14ac:dyDescent="0.35">
      <c r="B20" s="45" t="s">
        <v>227</v>
      </c>
      <c r="C20" s="46" t="str">
        <f>B2</f>
        <v>Los 4</v>
      </c>
      <c r="D20" s="46" t="str">
        <f>C2</f>
        <v>Titel 2:  Instandsetzungen - Stundenverrechnungssätze an Türen und Toren mit kraftbetätigten Antrieb</v>
      </c>
      <c r="E20" s="46"/>
      <c r="F20" s="46"/>
      <c r="G20" s="46"/>
      <c r="H20" s="46"/>
      <c r="I20" s="290">
        <f>ROUNDUP(SUM(I7:I17),2)</f>
        <v>0</v>
      </c>
    </row>
    <row r="21" spans="1:10" ht="14.5" thickBot="1" x14ac:dyDescent="0.35"/>
    <row r="22" spans="1:10" ht="27" customHeight="1" thickBot="1" x14ac:dyDescent="0.35">
      <c r="B22" s="36"/>
      <c r="C22" s="345" t="s">
        <v>142</v>
      </c>
      <c r="D22" s="346"/>
    </row>
    <row r="24" spans="1:10" hidden="1" x14ac:dyDescent="0.3">
      <c r="D24" s="291" t="s">
        <v>440</v>
      </c>
      <c r="E24" s="292" t="s">
        <v>441</v>
      </c>
      <c r="F24" s="293" t="s">
        <v>442</v>
      </c>
    </row>
    <row r="25" spans="1:10" hidden="1" x14ac:dyDescent="0.3">
      <c r="D25" s="291" t="s">
        <v>443</v>
      </c>
      <c r="E25" s="292" t="s">
        <v>441</v>
      </c>
      <c r="F25" s="293" t="s">
        <v>444</v>
      </c>
    </row>
    <row r="26" spans="1:10" hidden="1" x14ac:dyDescent="0.3">
      <c r="D26" s="291" t="s">
        <v>445</v>
      </c>
      <c r="E26" s="292" t="s">
        <v>441</v>
      </c>
      <c r="F26" s="293" t="s">
        <v>446</v>
      </c>
    </row>
    <row r="27" spans="1:10" hidden="1" x14ac:dyDescent="0.3">
      <c r="D27" s="291" t="s">
        <v>438</v>
      </c>
      <c r="E27" s="292" t="s">
        <v>441</v>
      </c>
      <c r="F27" s="293" t="s">
        <v>447</v>
      </c>
    </row>
  </sheetData>
  <sheetProtection algorithmName="SHA-512" hashValue="ApJzNLbrUkYkXZTRtbKc5ttpxAZCRq+x+DO/NsKLWN0W1dFUyi8ddkT4CPTlMHgISPCDJM9TtLDZkM+qRbUoyQ==" saltValue="qCWkEiwY1qcPfWofD7aF5A==" spinCount="100000" sheet="1" objects="1" scenarios="1"/>
  <mergeCells count="4">
    <mergeCell ref="B3:D3"/>
    <mergeCell ref="F3:I3"/>
    <mergeCell ref="D19:G19"/>
    <mergeCell ref="C22:D22"/>
  </mergeCells>
  <dataValidations count="3">
    <dataValidation type="list" allowBlank="1" showInputMessage="1" showErrorMessage="1" sqref="H18" xr:uid="{48D04B06-99D3-4BE0-BCF0-C173E4E372B0}">
      <formula1>$D$24:$D$27</formula1>
    </dataValidation>
    <dataValidation type="whole" allowBlank="1" showInputMessage="1" showErrorMessage="1" sqref="F10:F11" xr:uid="{E0F5183C-2D2F-4A32-BD3B-5320BEBB6E1D}">
      <formula1>0</formula1>
      <formula2>100</formula2>
    </dataValidation>
    <dataValidation type="whole" allowBlank="1" showInputMessage="1" showErrorMessage="1" sqref="F12" xr:uid="{0110168D-BDBF-4B60-8085-37CDCB92A21F}">
      <formula1>0</formula1>
      <formula2>200</formula2>
    </dataValidation>
  </dataValidations>
  <printOptions horizontalCentered="1"/>
  <pageMargins left="0.31496062992125984" right="0.31496062992125984" top="0.55118110236220474" bottom="0.55118110236220474" header="0.31496062992125984" footer="0.31496062992125984"/>
  <pageSetup paperSize="8" scale="83" orientation="landscape" r:id="rId1"/>
  <headerFooter>
    <oddFooter>&amp;R&amp;9&amp;F /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3BF89-F551-45FD-BEAD-21AAEF359EC5}">
  <sheetPr>
    <tabColor theme="6" tint="0.39997558519241921"/>
    <pageSetUpPr fitToPage="1"/>
  </sheetPr>
  <dimension ref="A1:J13"/>
  <sheetViews>
    <sheetView workbookViewId="0">
      <selection activeCell="F8" sqref="F8:F10"/>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214</v>
      </c>
      <c r="C2" s="9" t="s">
        <v>169</v>
      </c>
      <c r="D2" s="10"/>
      <c r="E2" s="10"/>
      <c r="F2" s="10"/>
      <c r="G2" s="10"/>
      <c r="H2" s="10"/>
      <c r="I2" s="11"/>
      <c r="J2" s="5"/>
    </row>
    <row r="3" spans="1:10" ht="72" customHeight="1" thickBot="1" x14ac:dyDescent="0.35">
      <c r="A3" s="3"/>
      <c r="B3" s="338" t="s">
        <v>58</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60.65" customHeight="1" x14ac:dyDescent="0.25">
      <c r="A7" s="24"/>
      <c r="B7" s="25" t="s">
        <v>330</v>
      </c>
      <c r="C7" s="26" t="s">
        <v>41</v>
      </c>
      <c r="D7" s="28" t="s">
        <v>140</v>
      </c>
      <c r="E7" s="28"/>
      <c r="F7" s="32"/>
      <c r="G7" s="32"/>
      <c r="H7" s="35" t="s">
        <v>143</v>
      </c>
      <c r="I7" s="33"/>
      <c r="J7" s="24"/>
    </row>
    <row r="8" spans="1:10" s="29" customFormat="1" ht="34.25" customHeight="1" x14ac:dyDescent="0.25">
      <c r="A8" s="24"/>
      <c r="B8" s="25" t="s">
        <v>331</v>
      </c>
      <c r="C8" s="26"/>
      <c r="D8" s="28" t="s">
        <v>60</v>
      </c>
      <c r="E8" s="28" t="s">
        <v>63</v>
      </c>
      <c r="F8" s="37"/>
      <c r="G8" s="38" t="s">
        <v>39</v>
      </c>
      <c r="H8" s="34">
        <v>5000</v>
      </c>
      <c r="I8" s="33">
        <f>ROUND((H8*F8/100),2)</f>
        <v>0</v>
      </c>
      <c r="J8" s="24"/>
    </row>
    <row r="9" spans="1:10" s="29" customFormat="1" ht="34.25" customHeight="1" x14ac:dyDescent="0.25">
      <c r="A9" s="24"/>
      <c r="B9" s="25" t="s">
        <v>332</v>
      </c>
      <c r="C9" s="26"/>
      <c r="D9" s="28" t="s">
        <v>61</v>
      </c>
      <c r="E9" s="28" t="s">
        <v>63</v>
      </c>
      <c r="F9" s="37"/>
      <c r="G9" s="38" t="s">
        <v>39</v>
      </c>
      <c r="H9" s="34">
        <v>5000</v>
      </c>
      <c r="I9" s="33">
        <f t="shared" ref="I9:I10" si="0">ROUND((H9*F9/100),2)</f>
        <v>0</v>
      </c>
      <c r="J9" s="24"/>
    </row>
    <row r="10" spans="1:10" s="29" customFormat="1" ht="34.25" customHeight="1" x14ac:dyDescent="0.25">
      <c r="A10" s="24"/>
      <c r="B10" s="25" t="s">
        <v>333</v>
      </c>
      <c r="C10" s="26"/>
      <c r="D10" s="28" t="s">
        <v>62</v>
      </c>
      <c r="E10" s="28" t="s">
        <v>63</v>
      </c>
      <c r="F10" s="37"/>
      <c r="G10" s="38" t="s">
        <v>39</v>
      </c>
      <c r="H10" s="34">
        <v>5000</v>
      </c>
      <c r="I10" s="33">
        <f t="shared" si="0"/>
        <v>0</v>
      </c>
      <c r="J10" s="24"/>
    </row>
    <row r="11" spans="1:10" ht="33.75" customHeight="1" thickBot="1" x14ac:dyDescent="0.35">
      <c r="B11" s="45" t="s">
        <v>227</v>
      </c>
      <c r="C11" s="46" t="str">
        <f>B2</f>
        <v>Los 4</v>
      </c>
      <c r="D11" s="46" t="str">
        <f>C2</f>
        <v>Titel 3: Materialzuschlag nicht gelistete Ersatzteile</v>
      </c>
      <c r="E11" s="46"/>
      <c r="F11" s="46"/>
      <c r="G11" s="46"/>
      <c r="H11" s="46"/>
      <c r="I11" s="30">
        <f>ROUNDUP(SUM(I8:I10),2)</f>
        <v>0</v>
      </c>
    </row>
    <row r="12" spans="1:10" ht="14.5" thickBot="1" x14ac:dyDescent="0.35"/>
    <row r="13" spans="1:10" ht="28.75" customHeight="1" thickBot="1" x14ac:dyDescent="0.35">
      <c r="B13" s="36"/>
      <c r="C13" s="345" t="s">
        <v>142</v>
      </c>
      <c r="D13" s="346"/>
    </row>
  </sheetData>
  <sheetProtection algorithmName="SHA-512" hashValue="dSXblSXoHsriqLfm9my+CAzuIPfrEuN3N+nJ5/Q4h1UFynYfkl4G35tge+5TPpAUkwyggdDNRMG5NvSy5OiAGg==" saltValue="4Tw2kTJujFMpYpTH5lpeCA==" spinCount="100000" sheet="1" objects="1" scenarios="1"/>
  <mergeCells count="3">
    <mergeCell ref="B3:D3"/>
    <mergeCell ref="F3:I3"/>
    <mergeCell ref="C13:D13"/>
  </mergeCells>
  <dataValidations count="1">
    <dataValidation type="whole" allowBlank="1" showInputMessage="1" showErrorMessage="1" sqref="F8:F10" xr:uid="{43F93B03-1A19-40E4-9855-BEA4B8894728}">
      <formula1>0</formula1>
      <formula2>100</formula2>
    </dataValidation>
  </dataValidations>
  <printOptions horizontalCentered="1"/>
  <pageMargins left="0.31496062992125984" right="0.31496062992125984" top="0.55118110236220474" bottom="0.55118110236220474" header="0.31496062992125984" footer="0.31496062992125984"/>
  <pageSetup paperSize="8" scale="94" orientation="landscape" r:id="rId1"/>
  <headerFooter>
    <oddFooter>&amp;R&amp;9&amp;F /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A6A73-49E3-4106-8DA3-047E8CC2B6A3}">
  <sheetPr>
    <tabColor theme="6" tint="0.39997558519241921"/>
    <pageSetUpPr fitToPage="1"/>
  </sheetPr>
  <dimension ref="A1:J50"/>
  <sheetViews>
    <sheetView zoomScaleNormal="100" workbookViewId="0">
      <selection activeCell="P53" sqref="P53"/>
    </sheetView>
  </sheetViews>
  <sheetFormatPr baseColWidth="10" defaultColWidth="11.36328125" defaultRowHeight="14" x14ac:dyDescent="0.3"/>
  <cols>
    <col min="1" max="1" width="2.36328125" style="4" customWidth="1"/>
    <col min="2" max="2" width="10.6328125" style="4" customWidth="1"/>
    <col min="3" max="3" width="40.36328125" style="4" customWidth="1"/>
    <col min="4" max="4" width="59.36328125" style="4" customWidth="1"/>
    <col min="5" max="6" width="11.54296875" style="15" customWidth="1"/>
    <col min="7" max="7" width="14.6328125" style="15" customWidth="1"/>
    <col min="8" max="8" width="24.6328125" style="15" customWidth="1"/>
    <col min="9" max="9" width="2.36328125" style="4" customWidth="1"/>
    <col min="10" max="16384" width="11.36328125" style="4"/>
  </cols>
  <sheetData>
    <row r="1" spans="1:10" ht="14.5" thickBot="1" x14ac:dyDescent="0.35">
      <c r="A1" s="3"/>
      <c r="B1" s="3"/>
      <c r="C1" s="3"/>
      <c r="D1" s="3"/>
      <c r="E1" s="7"/>
      <c r="F1" s="7"/>
      <c r="G1" s="7"/>
      <c r="H1" s="7"/>
      <c r="I1" s="3"/>
    </row>
    <row r="2" spans="1:10" s="6" customFormat="1" ht="32.4" customHeight="1" thickBot="1" x14ac:dyDescent="0.4">
      <c r="A2" s="5"/>
      <c r="B2" s="8" t="s">
        <v>214</v>
      </c>
      <c r="C2" s="9" t="s">
        <v>148</v>
      </c>
      <c r="D2" s="10"/>
      <c r="E2" s="10"/>
      <c r="F2" s="10"/>
      <c r="G2" s="10"/>
      <c r="H2" s="11"/>
      <c r="I2" s="5"/>
    </row>
    <row r="3" spans="1:10" ht="48.75" customHeight="1" thickBot="1" x14ac:dyDescent="0.5">
      <c r="A3" s="3"/>
      <c r="B3" s="338" t="s">
        <v>309</v>
      </c>
      <c r="C3" s="339"/>
      <c r="D3" s="339"/>
      <c r="E3" s="349" t="str">
        <f>'Summen alle Lose'!G6</f>
        <v>[ Name, Firmenbezeichnung des Anbieters ist hier einzutragen ] 
Fa. Musterfirma ….</v>
      </c>
      <c r="F3" s="350"/>
      <c r="G3" s="350"/>
      <c r="H3" s="351"/>
      <c r="I3" s="3"/>
      <c r="J3" s="294"/>
    </row>
    <row r="4" spans="1:10" x14ac:dyDescent="0.3">
      <c r="A4" s="3"/>
      <c r="B4" s="13" t="s">
        <v>79</v>
      </c>
      <c r="C4" s="14"/>
      <c r="D4" s="3"/>
      <c r="E4" s="7"/>
      <c r="F4" s="7"/>
      <c r="H4" s="16"/>
      <c r="I4" s="3"/>
    </row>
    <row r="5" spans="1:10" s="22" customFormat="1" ht="39" x14ac:dyDescent="0.35">
      <c r="A5" s="17"/>
      <c r="B5" s="18" t="s">
        <v>0</v>
      </c>
      <c r="C5" s="19" t="s">
        <v>21</v>
      </c>
      <c r="D5" s="19" t="s">
        <v>1</v>
      </c>
      <c r="E5" s="20" t="s">
        <v>15</v>
      </c>
      <c r="F5" s="20" t="s">
        <v>13</v>
      </c>
      <c r="G5" s="20" t="s">
        <v>11</v>
      </c>
      <c r="H5" s="21" t="s">
        <v>12</v>
      </c>
      <c r="I5" s="17"/>
    </row>
    <row r="6" spans="1:10" s="22" customFormat="1" ht="13" x14ac:dyDescent="0.35">
      <c r="A6" s="17"/>
      <c r="B6" s="18"/>
      <c r="C6" s="19" t="s">
        <v>80</v>
      </c>
      <c r="D6" s="19"/>
      <c r="E6" s="20"/>
      <c r="F6" s="20"/>
      <c r="G6" s="20"/>
      <c r="H6" s="21"/>
      <c r="I6" s="17"/>
    </row>
    <row r="7" spans="1:10" s="29" customFormat="1" ht="37.5" x14ac:dyDescent="0.25">
      <c r="A7" s="24"/>
      <c r="B7" s="25" t="s">
        <v>334</v>
      </c>
      <c r="C7" s="28" t="s">
        <v>81</v>
      </c>
      <c r="D7" s="28" t="s">
        <v>82</v>
      </c>
      <c r="E7" s="32">
        <v>1</v>
      </c>
      <c r="F7" s="32" t="s">
        <v>14</v>
      </c>
      <c r="G7" s="1"/>
      <c r="H7" s="295">
        <f t="shared" ref="H7:H21" si="0">ROUNDUP(E7*G7,2)</f>
        <v>0</v>
      </c>
      <c r="I7" s="24"/>
    </row>
    <row r="8" spans="1:10" s="29" customFormat="1" ht="37.5" x14ac:dyDescent="0.25">
      <c r="A8" s="24"/>
      <c r="B8" s="25" t="s">
        <v>335</v>
      </c>
      <c r="C8" s="28" t="s">
        <v>81</v>
      </c>
      <c r="D8" s="28" t="s">
        <v>83</v>
      </c>
      <c r="E8" s="32">
        <v>1</v>
      </c>
      <c r="F8" s="32" t="s">
        <v>14</v>
      </c>
      <c r="G8" s="1"/>
      <c r="H8" s="295">
        <f t="shared" si="0"/>
        <v>0</v>
      </c>
      <c r="I8" s="24"/>
    </row>
    <row r="9" spans="1:10" s="29" customFormat="1" ht="50" x14ac:dyDescent="0.25">
      <c r="A9" s="24"/>
      <c r="B9" s="25" t="s">
        <v>336</v>
      </c>
      <c r="C9" s="28" t="s">
        <v>81</v>
      </c>
      <c r="D9" s="28" t="s">
        <v>84</v>
      </c>
      <c r="E9" s="32">
        <v>1</v>
      </c>
      <c r="F9" s="32" t="s">
        <v>14</v>
      </c>
      <c r="G9" s="1"/>
      <c r="H9" s="295">
        <f t="shared" si="0"/>
        <v>0</v>
      </c>
      <c r="I9" s="24"/>
    </row>
    <row r="10" spans="1:10" s="29" customFormat="1" ht="50" x14ac:dyDescent="0.25">
      <c r="A10" s="24"/>
      <c r="B10" s="25" t="s">
        <v>337</v>
      </c>
      <c r="C10" s="28" t="s">
        <v>85</v>
      </c>
      <c r="D10" s="28" t="s">
        <v>86</v>
      </c>
      <c r="E10" s="32">
        <v>1</v>
      </c>
      <c r="F10" s="32" t="s">
        <v>14</v>
      </c>
      <c r="G10" s="1"/>
      <c r="H10" s="295">
        <f t="shared" si="0"/>
        <v>0</v>
      </c>
      <c r="I10" s="24"/>
    </row>
    <row r="11" spans="1:10" s="29" customFormat="1" ht="12.5" x14ac:dyDescent="0.25">
      <c r="A11" s="24"/>
      <c r="B11" s="25" t="s">
        <v>338</v>
      </c>
      <c r="C11" s="28" t="s">
        <v>87</v>
      </c>
      <c r="D11" s="28" t="s">
        <v>88</v>
      </c>
      <c r="E11" s="32">
        <v>1</v>
      </c>
      <c r="F11" s="32" t="s">
        <v>14</v>
      </c>
      <c r="G11" s="1"/>
      <c r="H11" s="295">
        <f t="shared" si="0"/>
        <v>0</v>
      </c>
      <c r="I11" s="24"/>
    </row>
    <row r="12" spans="1:10" s="29" customFormat="1" ht="12.5" x14ac:dyDescent="0.25">
      <c r="A12" s="24"/>
      <c r="B12" s="25" t="s">
        <v>339</v>
      </c>
      <c r="C12" s="28" t="s">
        <v>89</v>
      </c>
      <c r="D12" s="28" t="s">
        <v>90</v>
      </c>
      <c r="E12" s="32">
        <v>1</v>
      </c>
      <c r="F12" s="32" t="s">
        <v>14</v>
      </c>
      <c r="G12" s="1"/>
      <c r="H12" s="295">
        <f t="shared" si="0"/>
        <v>0</v>
      </c>
      <c r="I12" s="24"/>
    </row>
    <row r="13" spans="1:10" s="29" customFormat="1" ht="12.5" x14ac:dyDescent="0.25">
      <c r="A13" s="24"/>
      <c r="B13" s="25" t="s">
        <v>340</v>
      </c>
      <c r="C13" s="28" t="s">
        <v>91</v>
      </c>
      <c r="D13" s="28" t="s">
        <v>92</v>
      </c>
      <c r="E13" s="32">
        <v>1</v>
      </c>
      <c r="F13" s="32" t="s">
        <v>14</v>
      </c>
      <c r="G13" s="1"/>
      <c r="H13" s="295">
        <f t="shared" si="0"/>
        <v>0</v>
      </c>
      <c r="I13" s="24"/>
    </row>
    <row r="14" spans="1:10" s="29" customFormat="1" ht="12.5" x14ac:dyDescent="0.25">
      <c r="A14" s="24"/>
      <c r="B14" s="25" t="s">
        <v>341</v>
      </c>
      <c r="C14" s="28" t="s">
        <v>93</v>
      </c>
      <c r="D14" s="28" t="s">
        <v>94</v>
      </c>
      <c r="E14" s="32">
        <v>1</v>
      </c>
      <c r="F14" s="32" t="s">
        <v>14</v>
      </c>
      <c r="G14" s="1"/>
      <c r="H14" s="295">
        <f t="shared" si="0"/>
        <v>0</v>
      </c>
      <c r="I14" s="24"/>
    </row>
    <row r="15" spans="1:10" s="29" customFormat="1" ht="12.5" x14ac:dyDescent="0.25">
      <c r="A15" s="24"/>
      <c r="B15" s="25" t="s">
        <v>342</v>
      </c>
      <c r="C15" s="28" t="s">
        <v>95</v>
      </c>
      <c r="D15" s="28" t="s">
        <v>96</v>
      </c>
      <c r="E15" s="32">
        <v>1</v>
      </c>
      <c r="F15" s="32" t="s">
        <v>14</v>
      </c>
      <c r="G15" s="1"/>
      <c r="H15" s="295">
        <f t="shared" si="0"/>
        <v>0</v>
      </c>
      <c r="I15" s="24"/>
    </row>
    <row r="16" spans="1:10" s="29" customFormat="1" ht="12.5" x14ac:dyDescent="0.25">
      <c r="A16" s="24"/>
      <c r="B16" s="25" t="s">
        <v>343</v>
      </c>
      <c r="C16" s="28" t="s">
        <v>97</v>
      </c>
      <c r="D16" s="28" t="s">
        <v>98</v>
      </c>
      <c r="E16" s="32">
        <v>1</v>
      </c>
      <c r="F16" s="32" t="s">
        <v>14</v>
      </c>
      <c r="G16" s="1"/>
      <c r="H16" s="295">
        <f t="shared" si="0"/>
        <v>0</v>
      </c>
      <c r="I16" s="24"/>
    </row>
    <row r="17" spans="1:9" s="29" customFormat="1" ht="12.5" x14ac:dyDescent="0.25">
      <c r="A17" s="24"/>
      <c r="B17" s="25" t="s">
        <v>344</v>
      </c>
      <c r="C17" s="28" t="s">
        <v>93</v>
      </c>
      <c r="D17" s="28" t="s">
        <v>96</v>
      </c>
      <c r="E17" s="32">
        <v>1</v>
      </c>
      <c r="F17" s="32" t="s">
        <v>14</v>
      </c>
      <c r="G17" s="1"/>
      <c r="H17" s="295">
        <f t="shared" si="0"/>
        <v>0</v>
      </c>
      <c r="I17" s="24"/>
    </row>
    <row r="18" spans="1:9" s="29" customFormat="1" ht="12.5" x14ac:dyDescent="0.25">
      <c r="A18" s="24"/>
      <c r="B18" s="25" t="s">
        <v>345</v>
      </c>
      <c r="C18" s="28" t="s">
        <v>93</v>
      </c>
      <c r="D18" s="28" t="s">
        <v>99</v>
      </c>
      <c r="E18" s="32">
        <v>1</v>
      </c>
      <c r="F18" s="32" t="s">
        <v>14</v>
      </c>
      <c r="G18" s="1"/>
      <c r="H18" s="295">
        <f t="shared" si="0"/>
        <v>0</v>
      </c>
      <c r="I18" s="24"/>
    </row>
    <row r="19" spans="1:9" s="29" customFormat="1" ht="12.5" x14ac:dyDescent="0.25">
      <c r="A19" s="24"/>
      <c r="B19" s="25" t="s">
        <v>346</v>
      </c>
      <c r="C19" s="28" t="s">
        <v>100</v>
      </c>
      <c r="D19" s="28" t="s">
        <v>101</v>
      </c>
      <c r="E19" s="32">
        <v>1</v>
      </c>
      <c r="F19" s="32" t="s">
        <v>14</v>
      </c>
      <c r="G19" s="1"/>
      <c r="H19" s="295">
        <f t="shared" si="0"/>
        <v>0</v>
      </c>
      <c r="I19" s="24"/>
    </row>
    <row r="20" spans="1:9" s="29" customFormat="1" ht="12.5" x14ac:dyDescent="0.25">
      <c r="A20" s="24"/>
      <c r="B20" s="25" t="s">
        <v>347</v>
      </c>
      <c r="C20" s="28" t="s">
        <v>100</v>
      </c>
      <c r="D20" s="28" t="s">
        <v>102</v>
      </c>
      <c r="E20" s="32">
        <v>1</v>
      </c>
      <c r="F20" s="32" t="s">
        <v>14</v>
      </c>
      <c r="G20" s="1"/>
      <c r="H20" s="295">
        <f t="shared" si="0"/>
        <v>0</v>
      </c>
      <c r="I20" s="24"/>
    </row>
    <row r="21" spans="1:9" s="29" customFormat="1" ht="25" x14ac:dyDescent="0.25">
      <c r="A21" s="24"/>
      <c r="B21" s="25" t="s">
        <v>348</v>
      </c>
      <c r="C21" s="28" t="s">
        <v>100</v>
      </c>
      <c r="D21" s="28" t="s">
        <v>194</v>
      </c>
      <c r="E21" s="32">
        <v>1</v>
      </c>
      <c r="F21" s="32" t="s">
        <v>14</v>
      </c>
      <c r="G21" s="1"/>
      <c r="H21" s="295">
        <f t="shared" si="0"/>
        <v>0</v>
      </c>
      <c r="I21" s="24"/>
    </row>
    <row r="22" spans="1:9" s="29" customFormat="1" ht="13" x14ac:dyDescent="0.25">
      <c r="A22" s="24"/>
      <c r="B22" s="25"/>
      <c r="C22" s="19" t="s">
        <v>103</v>
      </c>
      <c r="D22" s="27"/>
      <c r="E22" s="32"/>
      <c r="F22" s="32"/>
      <c r="G22" s="300"/>
      <c r="H22" s="295"/>
      <c r="I22" s="24"/>
    </row>
    <row r="23" spans="1:9" s="29" customFormat="1" ht="12.5" x14ac:dyDescent="0.25">
      <c r="A23" s="24"/>
      <c r="B23" s="25" t="s">
        <v>349</v>
      </c>
      <c r="C23" s="28" t="s">
        <v>104</v>
      </c>
      <c r="D23" s="28" t="s">
        <v>105</v>
      </c>
      <c r="E23" s="32">
        <v>1</v>
      </c>
      <c r="F23" s="32" t="s">
        <v>14</v>
      </c>
      <c r="G23" s="1"/>
      <c r="H23" s="295">
        <f t="shared" ref="H23:H44" si="1">ROUNDUP(E23*G23,2)</f>
        <v>0</v>
      </c>
      <c r="I23" s="24"/>
    </row>
    <row r="24" spans="1:9" s="29" customFormat="1" ht="12.5" x14ac:dyDescent="0.25">
      <c r="A24" s="24"/>
      <c r="B24" s="25" t="s">
        <v>350</v>
      </c>
      <c r="C24" s="28" t="s">
        <v>106</v>
      </c>
      <c r="D24" s="28" t="s">
        <v>107</v>
      </c>
      <c r="E24" s="32">
        <v>1</v>
      </c>
      <c r="F24" s="32" t="s">
        <v>14</v>
      </c>
      <c r="G24" s="1"/>
      <c r="H24" s="295">
        <f t="shared" si="1"/>
        <v>0</v>
      </c>
      <c r="I24" s="24"/>
    </row>
    <row r="25" spans="1:9" s="29" customFormat="1" ht="12.5" x14ac:dyDescent="0.25">
      <c r="A25" s="24"/>
      <c r="B25" s="25" t="s">
        <v>351</v>
      </c>
      <c r="C25" s="28" t="s">
        <v>196</v>
      </c>
      <c r="D25" s="28" t="s">
        <v>197</v>
      </c>
      <c r="E25" s="32">
        <v>1</v>
      </c>
      <c r="F25" s="32" t="s">
        <v>14</v>
      </c>
      <c r="G25" s="1"/>
      <c r="H25" s="295">
        <f t="shared" si="1"/>
        <v>0</v>
      </c>
      <c r="I25" s="24"/>
    </row>
    <row r="26" spans="1:9" s="29" customFormat="1" ht="12.5" x14ac:dyDescent="0.25">
      <c r="A26" s="24"/>
      <c r="B26" s="25" t="s">
        <v>352</v>
      </c>
      <c r="C26" s="28" t="s">
        <v>196</v>
      </c>
      <c r="D26" s="28" t="s">
        <v>198</v>
      </c>
      <c r="E26" s="32">
        <v>1</v>
      </c>
      <c r="F26" s="32" t="s">
        <v>14</v>
      </c>
      <c r="G26" s="1"/>
      <c r="H26" s="295">
        <f t="shared" si="1"/>
        <v>0</v>
      </c>
      <c r="I26" s="24"/>
    </row>
    <row r="27" spans="1:9" s="29" customFormat="1" ht="12.5" x14ac:dyDescent="0.25">
      <c r="A27" s="24"/>
      <c r="B27" s="25" t="s">
        <v>348</v>
      </c>
      <c r="C27" s="28" t="s">
        <v>108</v>
      </c>
      <c r="D27" s="28" t="s">
        <v>109</v>
      </c>
      <c r="E27" s="32">
        <v>1</v>
      </c>
      <c r="F27" s="32" t="s">
        <v>14</v>
      </c>
      <c r="G27" s="1"/>
      <c r="H27" s="295">
        <f t="shared" si="1"/>
        <v>0</v>
      </c>
      <c r="I27" s="24"/>
    </row>
    <row r="28" spans="1:9" s="29" customFormat="1" ht="12.5" x14ac:dyDescent="0.25">
      <c r="A28" s="24"/>
      <c r="B28" s="25" t="s">
        <v>349</v>
      </c>
      <c r="C28" s="28" t="s">
        <v>110</v>
      </c>
      <c r="D28" s="28" t="s">
        <v>111</v>
      </c>
      <c r="E28" s="32">
        <v>1</v>
      </c>
      <c r="F28" s="32" t="s">
        <v>14</v>
      </c>
      <c r="G28" s="1"/>
      <c r="H28" s="295">
        <f t="shared" si="1"/>
        <v>0</v>
      </c>
      <c r="I28" s="24"/>
    </row>
    <row r="29" spans="1:9" s="29" customFormat="1" ht="12.5" x14ac:dyDescent="0.25">
      <c r="A29" s="24"/>
      <c r="B29" s="25" t="s">
        <v>350</v>
      </c>
      <c r="C29" s="28" t="s">
        <v>112</v>
      </c>
      <c r="D29" s="28" t="s">
        <v>113</v>
      </c>
      <c r="E29" s="32">
        <v>1</v>
      </c>
      <c r="F29" s="32" t="s">
        <v>14</v>
      </c>
      <c r="G29" s="1"/>
      <c r="H29" s="295">
        <f t="shared" si="1"/>
        <v>0</v>
      </c>
      <c r="I29" s="24"/>
    </row>
    <row r="30" spans="1:9" s="29" customFormat="1" ht="12.5" x14ac:dyDescent="0.25">
      <c r="A30" s="24"/>
      <c r="B30" s="25" t="s">
        <v>351</v>
      </c>
      <c r="C30" s="28" t="s">
        <v>114</v>
      </c>
      <c r="D30" s="28" t="s">
        <v>115</v>
      </c>
      <c r="E30" s="32">
        <v>1</v>
      </c>
      <c r="F30" s="32" t="s">
        <v>14</v>
      </c>
      <c r="G30" s="1"/>
      <c r="H30" s="295">
        <f t="shared" si="1"/>
        <v>0</v>
      </c>
      <c r="I30" s="24"/>
    </row>
    <row r="31" spans="1:9" s="29" customFormat="1" ht="12.5" x14ac:dyDescent="0.25">
      <c r="A31" s="24"/>
      <c r="B31" s="25" t="s">
        <v>352</v>
      </c>
      <c r="C31" s="28" t="s">
        <v>116</v>
      </c>
      <c r="D31" s="28" t="s">
        <v>105</v>
      </c>
      <c r="E31" s="32">
        <v>1</v>
      </c>
      <c r="F31" s="32" t="s">
        <v>14</v>
      </c>
      <c r="G31" s="1"/>
      <c r="H31" s="295">
        <f t="shared" si="1"/>
        <v>0</v>
      </c>
      <c r="I31" s="24"/>
    </row>
    <row r="32" spans="1:9" s="29" customFormat="1" ht="12.5" x14ac:dyDescent="0.25">
      <c r="A32" s="24"/>
      <c r="B32" s="25" t="s">
        <v>348</v>
      </c>
      <c r="C32" s="28" t="s">
        <v>116</v>
      </c>
      <c r="D32" s="28" t="s">
        <v>107</v>
      </c>
      <c r="E32" s="32">
        <v>1</v>
      </c>
      <c r="F32" s="32" t="s">
        <v>14</v>
      </c>
      <c r="G32" s="1"/>
      <c r="H32" s="295">
        <f t="shared" si="1"/>
        <v>0</v>
      </c>
      <c r="I32" s="24"/>
    </row>
    <row r="33" spans="1:9" s="29" customFormat="1" ht="12.5" x14ac:dyDescent="0.25">
      <c r="A33" s="24"/>
      <c r="B33" s="25" t="s">
        <v>349</v>
      </c>
      <c r="C33" s="28" t="s">
        <v>117</v>
      </c>
      <c r="D33" s="28" t="s">
        <v>118</v>
      </c>
      <c r="E33" s="32">
        <v>1</v>
      </c>
      <c r="F33" s="32" t="s">
        <v>14</v>
      </c>
      <c r="G33" s="1"/>
      <c r="H33" s="295">
        <f t="shared" si="1"/>
        <v>0</v>
      </c>
      <c r="I33" s="24"/>
    </row>
    <row r="34" spans="1:9" s="29" customFormat="1" ht="12.5" x14ac:dyDescent="0.25">
      <c r="A34" s="24"/>
      <c r="B34" s="25" t="s">
        <v>350</v>
      </c>
      <c r="C34" s="28" t="s">
        <v>119</v>
      </c>
      <c r="D34" s="28" t="s">
        <v>120</v>
      </c>
      <c r="E34" s="32">
        <v>1</v>
      </c>
      <c r="F34" s="32" t="s">
        <v>14</v>
      </c>
      <c r="G34" s="1"/>
      <c r="H34" s="295">
        <f t="shared" si="1"/>
        <v>0</v>
      </c>
      <c r="I34" s="24"/>
    </row>
    <row r="35" spans="1:9" s="29" customFormat="1" ht="25" x14ac:dyDescent="0.25">
      <c r="A35" s="24"/>
      <c r="B35" s="25" t="s">
        <v>351</v>
      </c>
      <c r="C35" s="28" t="s">
        <v>121</v>
      </c>
      <c r="D35" s="28" t="s">
        <v>122</v>
      </c>
      <c r="E35" s="32">
        <v>1</v>
      </c>
      <c r="F35" s="32" t="s">
        <v>14</v>
      </c>
      <c r="G35" s="1"/>
      <c r="H35" s="295">
        <f t="shared" si="1"/>
        <v>0</v>
      </c>
      <c r="I35" s="24"/>
    </row>
    <row r="36" spans="1:9" s="29" customFormat="1" ht="25" x14ac:dyDescent="0.25">
      <c r="A36" s="24"/>
      <c r="B36" s="25" t="s">
        <v>352</v>
      </c>
      <c r="C36" s="28" t="s">
        <v>123</v>
      </c>
      <c r="D36" s="28" t="s">
        <v>124</v>
      </c>
      <c r="E36" s="32">
        <v>1</v>
      </c>
      <c r="F36" s="32" t="s">
        <v>14</v>
      </c>
      <c r="G36" s="1"/>
      <c r="H36" s="295">
        <f t="shared" si="1"/>
        <v>0</v>
      </c>
      <c r="I36" s="24"/>
    </row>
    <row r="37" spans="1:9" s="29" customFormat="1" ht="12.5" x14ac:dyDescent="0.25">
      <c r="A37" s="24"/>
      <c r="B37" s="25" t="s">
        <v>353</v>
      </c>
      <c r="C37" s="28" t="s">
        <v>112</v>
      </c>
      <c r="D37" s="28" t="s">
        <v>125</v>
      </c>
      <c r="E37" s="32">
        <v>1</v>
      </c>
      <c r="F37" s="32" t="s">
        <v>14</v>
      </c>
      <c r="G37" s="1"/>
      <c r="H37" s="295">
        <f t="shared" si="1"/>
        <v>0</v>
      </c>
      <c r="I37" s="24"/>
    </row>
    <row r="38" spans="1:9" s="29" customFormat="1" ht="12.5" x14ac:dyDescent="0.25">
      <c r="A38" s="24"/>
      <c r="B38" s="25" t="s">
        <v>354</v>
      </c>
      <c r="C38" s="28" t="s">
        <v>112</v>
      </c>
      <c r="D38" s="28" t="s">
        <v>126</v>
      </c>
      <c r="E38" s="32">
        <v>1</v>
      </c>
      <c r="F38" s="32" t="s">
        <v>14</v>
      </c>
      <c r="G38" s="1"/>
      <c r="H38" s="295">
        <f t="shared" si="1"/>
        <v>0</v>
      </c>
      <c r="I38" s="24"/>
    </row>
    <row r="39" spans="1:9" s="29" customFormat="1" ht="12.5" x14ac:dyDescent="0.25">
      <c r="A39" s="24"/>
      <c r="B39" s="25" t="s">
        <v>355</v>
      </c>
      <c r="C39" s="28" t="s">
        <v>127</v>
      </c>
      <c r="D39" s="28" t="s">
        <v>128</v>
      </c>
      <c r="E39" s="32">
        <v>1</v>
      </c>
      <c r="F39" s="32" t="s">
        <v>14</v>
      </c>
      <c r="G39" s="1"/>
      <c r="H39" s="295">
        <f t="shared" si="1"/>
        <v>0</v>
      </c>
      <c r="I39" s="24"/>
    </row>
    <row r="40" spans="1:9" s="29" customFormat="1" ht="12.5" x14ac:dyDescent="0.25">
      <c r="A40" s="24"/>
      <c r="B40" s="25" t="s">
        <v>356</v>
      </c>
      <c r="C40" s="28" t="s">
        <v>116</v>
      </c>
      <c r="D40" s="28" t="s">
        <v>129</v>
      </c>
      <c r="E40" s="32">
        <v>1</v>
      </c>
      <c r="F40" s="32" t="s">
        <v>14</v>
      </c>
      <c r="G40" s="1"/>
      <c r="H40" s="295">
        <f t="shared" si="1"/>
        <v>0</v>
      </c>
      <c r="I40" s="24"/>
    </row>
    <row r="41" spans="1:9" s="29" customFormat="1" ht="12.5" x14ac:dyDescent="0.25">
      <c r="A41" s="24"/>
      <c r="B41" s="25" t="s">
        <v>357</v>
      </c>
      <c r="C41" s="28" t="s">
        <v>130</v>
      </c>
      <c r="D41" s="28" t="s">
        <v>131</v>
      </c>
      <c r="E41" s="32">
        <v>1</v>
      </c>
      <c r="F41" s="32" t="s">
        <v>14</v>
      </c>
      <c r="G41" s="1"/>
      <c r="H41" s="295">
        <f t="shared" si="1"/>
        <v>0</v>
      </c>
      <c r="I41" s="24"/>
    </row>
    <row r="42" spans="1:9" s="29" customFormat="1" ht="12.5" x14ac:dyDescent="0.25">
      <c r="A42" s="24"/>
      <c r="B42" s="25" t="s">
        <v>358</v>
      </c>
      <c r="C42" s="28" t="s">
        <v>130</v>
      </c>
      <c r="D42" s="28" t="s">
        <v>132</v>
      </c>
      <c r="E42" s="32">
        <v>1</v>
      </c>
      <c r="F42" s="32" t="s">
        <v>14</v>
      </c>
      <c r="G42" s="1"/>
      <c r="H42" s="295">
        <f t="shared" si="1"/>
        <v>0</v>
      </c>
      <c r="I42" s="24"/>
    </row>
    <row r="43" spans="1:9" s="29" customFormat="1" ht="25" x14ac:dyDescent="0.25">
      <c r="A43" s="24"/>
      <c r="B43" s="25" t="s">
        <v>359</v>
      </c>
      <c r="C43" s="28" t="s">
        <v>130</v>
      </c>
      <c r="D43" s="28" t="s">
        <v>195</v>
      </c>
      <c r="E43" s="32">
        <v>1</v>
      </c>
      <c r="F43" s="32" t="s">
        <v>14</v>
      </c>
      <c r="G43" s="1"/>
      <c r="H43" s="295">
        <f t="shared" si="1"/>
        <v>0</v>
      </c>
      <c r="I43" s="24"/>
    </row>
    <row r="44" spans="1:9" s="29" customFormat="1" ht="12.5" x14ac:dyDescent="0.25">
      <c r="A44" s="24"/>
      <c r="B44" s="25" t="s">
        <v>360</v>
      </c>
      <c r="C44" s="28" t="s">
        <v>133</v>
      </c>
      <c r="D44" s="28" t="s">
        <v>134</v>
      </c>
      <c r="E44" s="301">
        <v>1</v>
      </c>
      <c r="F44" s="32" t="s">
        <v>14</v>
      </c>
      <c r="G44" s="1"/>
      <c r="H44" s="295">
        <f t="shared" si="1"/>
        <v>0</v>
      </c>
      <c r="I44" s="24"/>
    </row>
    <row r="45" spans="1:9" s="29" customFormat="1" ht="13" x14ac:dyDescent="0.25">
      <c r="A45" s="24"/>
      <c r="B45" s="25"/>
      <c r="C45" s="19" t="s">
        <v>199</v>
      </c>
      <c r="D45" s="27"/>
      <c r="E45" s="32"/>
      <c r="F45" s="32"/>
      <c r="G45" s="300"/>
      <c r="H45" s="295"/>
      <c r="I45" s="24"/>
    </row>
    <row r="46" spans="1:9" s="29" customFormat="1" ht="12.5" x14ac:dyDescent="0.25">
      <c r="A46" s="24"/>
      <c r="B46" s="25" t="s">
        <v>361</v>
      </c>
      <c r="C46" s="28" t="s">
        <v>201</v>
      </c>
      <c r="D46" s="28" t="s">
        <v>200</v>
      </c>
      <c r="E46" s="32">
        <v>1</v>
      </c>
      <c r="F46" s="32" t="s">
        <v>14</v>
      </c>
      <c r="G46" s="1"/>
      <c r="H46" s="295">
        <f t="shared" ref="H46:H47" si="2">ROUNDUP(E46*G46,2)</f>
        <v>0</v>
      </c>
      <c r="I46" s="24"/>
    </row>
    <row r="47" spans="1:9" s="29" customFormat="1" ht="12.5" x14ac:dyDescent="0.25">
      <c r="A47" s="24"/>
      <c r="B47" s="25" t="s">
        <v>362</v>
      </c>
      <c r="C47" s="28" t="s">
        <v>202</v>
      </c>
      <c r="D47" s="28" t="s">
        <v>203</v>
      </c>
      <c r="E47" s="32">
        <v>1</v>
      </c>
      <c r="F47" s="32" t="s">
        <v>14</v>
      </c>
      <c r="G47" s="1"/>
      <c r="H47" s="295">
        <f t="shared" si="2"/>
        <v>0</v>
      </c>
      <c r="I47" s="24"/>
    </row>
    <row r="48" spans="1:9" ht="26.25" customHeight="1" thickBot="1" x14ac:dyDescent="0.35">
      <c r="B48" s="45" t="s">
        <v>227</v>
      </c>
      <c r="C48" s="46" t="str">
        <f>B2</f>
        <v>Los 4</v>
      </c>
      <c r="D48" s="46" t="str">
        <f>C2</f>
        <v>Titel 4:  Ersatzteile</v>
      </c>
      <c r="E48" s="46"/>
      <c r="F48" s="46"/>
      <c r="G48" s="46"/>
      <c r="H48" s="30">
        <f>ROUNDUP(SUM(H7:H47),2)</f>
        <v>0</v>
      </c>
    </row>
    <row r="49" spans="2:4" ht="14.5" thickBot="1" x14ac:dyDescent="0.35"/>
    <row r="50" spans="2:4" ht="27.9" customHeight="1" thickBot="1" x14ac:dyDescent="0.35">
      <c r="B50" s="36"/>
      <c r="C50" s="345" t="s">
        <v>142</v>
      </c>
      <c r="D50" s="346"/>
    </row>
  </sheetData>
  <sheetProtection algorithmName="SHA-512" hashValue="6y1KvtnC9fv+nsNmtr86qx2R/RuNWSLajWJmQtnfM7igYr5D2wR7Zf1r7YLe+3bbZeGDmqC36BGJcI08g5lwIQ==" saltValue="vR4e115CPCjMskv8TZvvlQ==" spinCount="100000" sheet="1" objects="1" scenarios="1"/>
  <mergeCells count="3">
    <mergeCell ref="B3:D3"/>
    <mergeCell ref="E3:H3"/>
    <mergeCell ref="C50:D50"/>
  </mergeCells>
  <printOptions horizontalCentered="1"/>
  <pageMargins left="0.31496062992125984" right="0.31496062992125984" top="0.55118110236220474" bottom="0.55118110236220474" header="0.31496062992125984" footer="0.31496062992125984"/>
  <pageSetup paperSize="8" scale="83" orientation="landscape" r:id="rId1"/>
  <headerFooter>
    <oddFooter>&amp;R&amp;9&amp;F /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89913-8CA7-41EE-8133-4461B56EB3DC}">
  <sheetPr>
    <pageSetUpPr fitToPage="1"/>
  </sheetPr>
  <dimension ref="B2:Q9"/>
  <sheetViews>
    <sheetView zoomScale="80" zoomScaleNormal="80" workbookViewId="0">
      <selection activeCell="F25" sqref="F25"/>
    </sheetView>
  </sheetViews>
  <sheetFormatPr baseColWidth="10" defaultColWidth="10.6328125" defaultRowHeight="14.5" x14ac:dyDescent="0.35"/>
  <cols>
    <col min="1" max="1" width="2.453125" style="55" customWidth="1"/>
    <col min="2" max="2" width="9.1796875" style="55" customWidth="1"/>
    <col min="3" max="3" width="18" style="55" customWidth="1"/>
    <col min="4" max="4" width="6.6328125" style="55" customWidth="1"/>
    <col min="5" max="5" width="8.81640625" style="55" customWidth="1"/>
    <col min="6" max="6" width="42.453125" style="55" customWidth="1"/>
    <col min="7" max="8" width="14" style="57" customWidth="1"/>
    <col min="9" max="9" width="30.36328125" style="55" customWidth="1"/>
    <col min="10" max="10" width="10.6328125" style="55"/>
    <col min="11" max="11" width="15.08984375" style="55" customWidth="1"/>
    <col min="12" max="12" width="7.81640625" style="55" customWidth="1"/>
    <col min="13" max="13" width="13.54296875" style="55" customWidth="1"/>
    <col min="14" max="14" width="33.6328125" style="55" customWidth="1"/>
    <col min="15" max="15" width="14.453125" style="56" customWidth="1"/>
    <col min="16" max="17" width="11.54296875" style="55" customWidth="1"/>
    <col min="18" max="16384" width="10.6328125" style="55"/>
  </cols>
  <sheetData>
    <row r="2" spans="2:17" s="53" customFormat="1" ht="30" customHeight="1" thickBot="1" x14ac:dyDescent="0.65">
      <c r="B2" s="352" t="s">
        <v>283</v>
      </c>
      <c r="C2" s="352"/>
      <c r="D2" s="352"/>
      <c r="E2" s="352"/>
      <c r="F2" s="352"/>
      <c r="G2" s="352"/>
      <c r="H2" s="352"/>
      <c r="I2" s="352"/>
      <c r="J2" s="352"/>
      <c r="K2" s="352"/>
      <c r="L2" s="352"/>
      <c r="M2" s="352"/>
      <c r="N2" s="352"/>
      <c r="O2" s="352"/>
      <c r="P2" s="352"/>
      <c r="Q2" s="352"/>
    </row>
    <row r="3" spans="2:17" s="54" customFormat="1" ht="158" customHeight="1" x14ac:dyDescent="0.35">
      <c r="B3" s="48" t="s">
        <v>245</v>
      </c>
      <c r="C3" s="48" t="s">
        <v>374</v>
      </c>
      <c r="D3" s="48" t="s">
        <v>246</v>
      </c>
      <c r="E3" s="49" t="s">
        <v>247</v>
      </c>
      <c r="F3" s="49" t="s">
        <v>248</v>
      </c>
      <c r="G3" s="49" t="s">
        <v>249</v>
      </c>
      <c r="H3" s="49" t="s">
        <v>373</v>
      </c>
      <c r="I3" s="48" t="s">
        <v>250</v>
      </c>
      <c r="J3" s="48" t="s">
        <v>251</v>
      </c>
      <c r="K3" s="48" t="s">
        <v>252</v>
      </c>
      <c r="L3" s="48" t="s">
        <v>253</v>
      </c>
      <c r="M3" s="48" t="s">
        <v>254</v>
      </c>
      <c r="N3" s="50" t="s">
        <v>255</v>
      </c>
      <c r="O3" s="50" t="s">
        <v>256</v>
      </c>
      <c r="P3" s="48" t="s">
        <v>257</v>
      </c>
      <c r="Q3" s="48" t="s">
        <v>258</v>
      </c>
    </row>
    <row r="4" spans="2:17" ht="15" customHeight="1" x14ac:dyDescent="0.35">
      <c r="B4" s="47"/>
      <c r="C4" s="58"/>
      <c r="D4" s="47"/>
      <c r="E4" s="47"/>
      <c r="F4" s="70"/>
      <c r="G4" s="51"/>
      <c r="H4" s="51"/>
      <c r="I4" s="58" t="s">
        <v>259</v>
      </c>
      <c r="J4" s="47" t="s">
        <v>260</v>
      </c>
      <c r="K4" s="47" t="s">
        <v>261</v>
      </c>
      <c r="L4" s="47" t="s">
        <v>262</v>
      </c>
      <c r="M4" s="47" t="s">
        <v>263</v>
      </c>
      <c r="N4" s="47" t="s">
        <v>264</v>
      </c>
      <c r="O4" s="52" t="s">
        <v>265</v>
      </c>
      <c r="P4" s="47" t="s">
        <v>266</v>
      </c>
      <c r="Q4" s="47"/>
    </row>
    <row r="5" spans="2:17" ht="15" customHeight="1" x14ac:dyDescent="0.35">
      <c r="B5" s="47"/>
      <c r="C5" s="58"/>
      <c r="D5" s="47"/>
      <c r="E5" s="47"/>
      <c r="F5" s="70"/>
      <c r="G5" s="51"/>
      <c r="H5" s="51"/>
      <c r="I5" s="58" t="s">
        <v>259</v>
      </c>
      <c r="J5" s="47" t="s">
        <v>260</v>
      </c>
      <c r="K5" s="47" t="s">
        <v>261</v>
      </c>
      <c r="L5" s="47" t="s">
        <v>267</v>
      </c>
      <c r="M5" s="47" t="s">
        <v>263</v>
      </c>
      <c r="N5" s="47" t="s">
        <v>264</v>
      </c>
      <c r="O5" s="52" t="s">
        <v>265</v>
      </c>
      <c r="P5" s="47" t="s">
        <v>266</v>
      </c>
      <c r="Q5" s="47"/>
    </row>
    <row r="6" spans="2:17" ht="15" customHeight="1" x14ac:dyDescent="0.35">
      <c r="B6" s="47"/>
      <c r="C6" s="58"/>
      <c r="D6" s="47"/>
      <c r="E6" s="47"/>
      <c r="F6" s="70"/>
      <c r="G6" s="51"/>
      <c r="H6" s="51"/>
      <c r="I6" s="58" t="s">
        <v>268</v>
      </c>
      <c r="J6" s="47" t="s">
        <v>269</v>
      </c>
      <c r="K6" s="47" t="s">
        <v>270</v>
      </c>
      <c r="L6" s="47" t="s">
        <v>271</v>
      </c>
      <c r="M6" s="47" t="s">
        <v>272</v>
      </c>
      <c r="N6" s="47" t="s">
        <v>264</v>
      </c>
      <c r="O6" s="52" t="s">
        <v>265</v>
      </c>
      <c r="P6" s="47" t="s">
        <v>266</v>
      </c>
      <c r="Q6" s="47"/>
    </row>
    <row r="7" spans="2:17" ht="15" customHeight="1" x14ac:dyDescent="0.35">
      <c r="B7" s="47"/>
      <c r="C7" s="58"/>
      <c r="D7" s="47"/>
      <c r="E7" s="47"/>
      <c r="F7" s="70"/>
      <c r="G7" s="51"/>
      <c r="H7" s="51"/>
      <c r="I7" s="58" t="s">
        <v>268</v>
      </c>
      <c r="J7" s="47" t="s">
        <v>269</v>
      </c>
      <c r="K7" s="47" t="s">
        <v>270</v>
      </c>
      <c r="L7" s="47" t="s">
        <v>273</v>
      </c>
      <c r="M7" s="47" t="s">
        <v>272</v>
      </c>
      <c r="N7" s="47" t="s">
        <v>264</v>
      </c>
      <c r="O7" s="52" t="s">
        <v>265</v>
      </c>
      <c r="P7" s="47" t="s">
        <v>266</v>
      </c>
      <c r="Q7" s="47"/>
    </row>
    <row r="8" spans="2:17" ht="15" customHeight="1" x14ac:dyDescent="0.35">
      <c r="B8" s="47"/>
      <c r="C8" s="58"/>
      <c r="D8" s="47"/>
      <c r="E8" s="47"/>
      <c r="F8" s="70"/>
      <c r="G8" s="51"/>
      <c r="H8" s="51"/>
      <c r="I8" s="58" t="s">
        <v>268</v>
      </c>
      <c r="J8" s="47" t="s">
        <v>274</v>
      </c>
      <c r="K8" s="47" t="s">
        <v>275</v>
      </c>
      <c r="L8" s="47" t="s">
        <v>276</v>
      </c>
      <c r="M8" s="47" t="s">
        <v>277</v>
      </c>
      <c r="N8" s="47" t="s">
        <v>278</v>
      </c>
      <c r="O8" s="52" t="s">
        <v>279</v>
      </c>
      <c r="P8" s="47" t="s">
        <v>266</v>
      </c>
      <c r="Q8" s="47"/>
    </row>
    <row r="9" spans="2:17" ht="15" customHeight="1" x14ac:dyDescent="0.35">
      <c r="B9" s="47"/>
      <c r="C9" s="58"/>
      <c r="D9" s="47"/>
      <c r="E9" s="47"/>
      <c r="F9" s="70"/>
      <c r="G9" s="51"/>
      <c r="H9" s="51"/>
      <c r="I9" s="58" t="s">
        <v>268</v>
      </c>
      <c r="J9" s="47" t="s">
        <v>280</v>
      </c>
      <c r="K9" s="47" t="s">
        <v>261</v>
      </c>
      <c r="L9" s="47" t="s">
        <v>276</v>
      </c>
      <c r="M9" s="47" t="s">
        <v>281</v>
      </c>
      <c r="N9" s="47" t="s">
        <v>278</v>
      </c>
      <c r="O9" s="52" t="s">
        <v>282</v>
      </c>
      <c r="P9" s="47" t="s">
        <v>266</v>
      </c>
      <c r="Q9" s="47"/>
    </row>
  </sheetData>
  <sheetProtection algorithmName="SHA-512" hashValue="ytVA0QabnOJiCSIV+Hk6o54YxOxX6pqkxtONAPL6eykvHDYAxAEA0+fcWwHsXv7ZtJbVcmC4hGUC01R0G8CWYQ==" saltValue="CQ/E6lYl0Ret5kJOXRbISA==" spinCount="100000" sheet="1" objects="1" scenarios="1"/>
  <mergeCells count="1">
    <mergeCell ref="B2:Q2"/>
  </mergeCells>
  <printOptions horizontalCentered="1"/>
  <pageMargins left="0.51181102362204722" right="0.51181102362204722" top="0.78740157480314965" bottom="0.78740157480314965" header="0.31496062992125984" footer="0.31496062992125984"/>
  <pageSetup paperSize="9" scale="51" orientation="landscape" r:id="rId1"/>
  <headerFooter>
    <oddFooter>&amp;R&amp;9&amp;F /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AE081-DB01-4B81-A04E-7E13F6C1065B}">
  <sheetPr>
    <pageSetUpPr fitToPage="1"/>
  </sheetPr>
  <dimension ref="A1:BC44"/>
  <sheetViews>
    <sheetView zoomScale="75" zoomScaleNormal="75" workbookViewId="0">
      <selection activeCell="O11" sqref="O11"/>
    </sheetView>
  </sheetViews>
  <sheetFormatPr baseColWidth="10" defaultColWidth="11.36328125" defaultRowHeight="14" x14ac:dyDescent="0.3"/>
  <cols>
    <col min="1" max="1" width="2.36328125" style="139" customWidth="1"/>
    <col min="2" max="2" width="10.6328125" style="139" hidden="1" customWidth="1"/>
    <col min="3" max="3" width="35.36328125" style="139" customWidth="1"/>
    <col min="4" max="4" width="89" style="139" hidden="1" customWidth="1"/>
    <col min="5" max="5" width="18.36328125" style="139" hidden="1" customWidth="1"/>
    <col min="6" max="6" width="4.453125" style="139" customWidth="1"/>
    <col min="7" max="7" width="14.36328125" style="139" customWidth="1"/>
    <col min="8" max="8" width="2" style="139" customWidth="1"/>
    <col min="9" max="9" width="14.36328125" style="139" customWidth="1"/>
    <col min="10" max="10" width="2" style="139" customWidth="1"/>
    <col min="11" max="11" width="14.36328125" style="139" customWidth="1"/>
    <col min="12" max="12" width="2" style="139" customWidth="1"/>
    <col min="13" max="13" width="14.36328125" style="139" customWidth="1"/>
    <col min="14" max="14" width="2" style="139" customWidth="1"/>
    <col min="15" max="15" width="14.36328125" style="139" customWidth="1"/>
    <col min="16" max="16" width="2" style="139" customWidth="1"/>
    <col min="17" max="17" width="14.36328125" style="139" customWidth="1"/>
    <col min="18" max="18" width="2" style="139" customWidth="1"/>
    <col min="19" max="19" width="14.36328125" style="139" customWidth="1"/>
    <col min="20" max="20" width="2" style="139" hidden="1" customWidth="1"/>
    <col min="21" max="21" width="14.36328125" style="139" hidden="1" customWidth="1"/>
    <col min="22" max="22" width="2" style="139" hidden="1" customWidth="1"/>
    <col min="23" max="23" width="14.36328125" style="139" hidden="1" customWidth="1"/>
    <col min="24" max="24" width="2" style="139" customWidth="1"/>
    <col min="25" max="25" width="14.36328125" style="139" customWidth="1"/>
    <col min="26" max="26" width="2" style="139" customWidth="1"/>
    <col min="27" max="27" width="14.36328125" style="139" customWidth="1"/>
    <col min="28" max="28" width="2" style="139" customWidth="1"/>
    <col min="29" max="29" width="14.36328125" style="139" customWidth="1"/>
    <col min="30" max="30" width="2" style="139" hidden="1" customWidth="1"/>
    <col min="31" max="31" width="14.36328125" style="139" hidden="1" customWidth="1"/>
    <col min="32" max="32" width="2" style="139" customWidth="1"/>
    <col min="33" max="33" width="14.36328125" style="139" customWidth="1"/>
    <col min="34" max="34" width="2" style="139" customWidth="1"/>
    <col min="35" max="35" width="14.36328125" style="139" customWidth="1"/>
    <col min="36" max="36" width="2" style="139" customWidth="1"/>
    <col min="37" max="37" width="14.36328125" style="139" customWidth="1"/>
    <col min="38" max="38" width="2" style="139" customWidth="1"/>
    <col min="39" max="39" width="14.36328125" style="139" customWidth="1"/>
    <col min="40" max="40" width="2" style="139" customWidth="1"/>
    <col min="41" max="41" width="14.36328125" style="139" customWidth="1"/>
    <col min="42" max="42" width="2" style="139" customWidth="1"/>
    <col min="43" max="43" width="14.36328125" style="139" hidden="1" customWidth="1"/>
    <col min="44" max="44" width="2" style="139" hidden="1" customWidth="1"/>
    <col min="45" max="45" width="14.36328125" style="139" hidden="1" customWidth="1"/>
    <col min="46" max="46" width="2" style="139" hidden="1" customWidth="1"/>
    <col min="47" max="47" width="14.36328125" style="139" hidden="1" customWidth="1"/>
    <col min="48" max="48" width="5.1796875" style="139" customWidth="1"/>
    <col min="49" max="51" width="16" style="139" hidden="1" customWidth="1"/>
    <col min="52" max="52" width="5.1796875" style="139" hidden="1" customWidth="1"/>
    <col min="53" max="55" width="16" style="139" hidden="1" customWidth="1"/>
    <col min="56" max="16384" width="11.36328125" style="139"/>
  </cols>
  <sheetData>
    <row r="1" spans="1:55" ht="14.5" thickBot="1" x14ac:dyDescent="0.35">
      <c r="A1" s="138"/>
      <c r="B1" s="138"/>
      <c r="C1" s="138"/>
      <c r="D1" s="138"/>
      <c r="E1" s="138"/>
    </row>
    <row r="2" spans="1:55" ht="33.5" customHeight="1" thickBot="1" x14ac:dyDescent="0.4">
      <c r="A2" s="138"/>
      <c r="B2" s="353" t="s">
        <v>543</v>
      </c>
      <c r="C2" s="353"/>
      <c r="D2" s="138"/>
      <c r="E2" s="93" t="s">
        <v>544</v>
      </c>
      <c r="F2" s="140"/>
      <c r="G2" s="94" t="s">
        <v>545</v>
      </c>
      <c r="H2" s="95"/>
      <c r="I2" s="94" t="s">
        <v>545</v>
      </c>
      <c r="J2" s="96"/>
      <c r="K2" s="94" t="s">
        <v>546</v>
      </c>
      <c r="L2" s="96"/>
      <c r="M2" s="94" t="s">
        <v>547</v>
      </c>
      <c r="N2" s="95"/>
      <c r="O2" s="94" t="s">
        <v>547</v>
      </c>
      <c r="P2" s="95"/>
      <c r="Q2" s="94" t="s">
        <v>547</v>
      </c>
      <c r="R2" s="95"/>
      <c r="S2" s="94" t="s">
        <v>547</v>
      </c>
      <c r="T2" s="95"/>
      <c r="U2" s="94" t="s">
        <v>547</v>
      </c>
      <c r="V2" s="95"/>
      <c r="W2" s="94" t="s">
        <v>547</v>
      </c>
      <c r="X2" s="96"/>
      <c r="Y2" s="94" t="s">
        <v>548</v>
      </c>
      <c r="Z2" s="95"/>
      <c r="AA2" s="94" t="s">
        <v>548</v>
      </c>
      <c r="AB2" s="95"/>
      <c r="AC2" s="94" t="s">
        <v>548</v>
      </c>
      <c r="AD2" s="95"/>
      <c r="AE2" s="94" t="s">
        <v>548</v>
      </c>
      <c r="AF2" s="96"/>
      <c r="AG2" s="94" t="s">
        <v>549</v>
      </c>
      <c r="AH2" s="95"/>
      <c r="AI2" s="94" t="s">
        <v>549</v>
      </c>
      <c r="AJ2" s="95"/>
      <c r="AK2" s="94" t="s">
        <v>549</v>
      </c>
      <c r="AL2" s="95"/>
      <c r="AM2" s="94" t="s">
        <v>549</v>
      </c>
      <c r="AN2" s="95"/>
      <c r="AO2" s="94" t="s">
        <v>549</v>
      </c>
      <c r="AP2" s="96"/>
      <c r="AQ2" s="94" t="s">
        <v>550</v>
      </c>
      <c r="AR2" s="95"/>
      <c r="AS2" s="94" t="s">
        <v>550</v>
      </c>
      <c r="AT2" s="95"/>
      <c r="AU2" s="94" t="s">
        <v>550</v>
      </c>
    </row>
    <row r="3" spans="1:55" s="104" customFormat="1" ht="31.5" thickBot="1" x14ac:dyDescent="0.4">
      <c r="A3" s="97"/>
      <c r="B3" s="98"/>
      <c r="C3" s="98"/>
      <c r="D3" s="97"/>
      <c r="E3" s="99"/>
      <c r="F3" s="100"/>
      <c r="G3" s="101" t="s">
        <v>551</v>
      </c>
      <c r="H3" s="102"/>
      <c r="I3" s="101" t="s">
        <v>551</v>
      </c>
      <c r="J3" s="103"/>
      <c r="K3" s="101" t="s">
        <v>551</v>
      </c>
      <c r="L3" s="103"/>
      <c r="M3" s="101" t="s">
        <v>552</v>
      </c>
      <c r="N3" s="102"/>
      <c r="O3" s="101" t="s">
        <v>552</v>
      </c>
      <c r="P3" s="102"/>
      <c r="Q3" s="101" t="s">
        <v>552</v>
      </c>
      <c r="R3" s="102"/>
      <c r="S3" s="101" t="s">
        <v>552</v>
      </c>
      <c r="T3" s="102"/>
      <c r="U3" s="101" t="s">
        <v>552</v>
      </c>
      <c r="V3" s="102"/>
      <c r="W3" s="101" t="s">
        <v>552</v>
      </c>
      <c r="X3" s="103"/>
      <c r="Y3" s="101" t="s">
        <v>553</v>
      </c>
      <c r="Z3" s="102"/>
      <c r="AA3" s="101" t="s">
        <v>553</v>
      </c>
      <c r="AB3" s="102"/>
      <c r="AC3" s="101" t="s">
        <v>553</v>
      </c>
      <c r="AD3" s="102"/>
      <c r="AE3" s="101" t="s">
        <v>554</v>
      </c>
      <c r="AF3" s="103"/>
      <c r="AG3" s="101" t="s">
        <v>555</v>
      </c>
      <c r="AH3" s="102"/>
      <c r="AI3" s="101" t="s">
        <v>555</v>
      </c>
      <c r="AJ3" s="102"/>
      <c r="AK3" s="101" t="s">
        <v>555</v>
      </c>
      <c r="AL3" s="102"/>
      <c r="AM3" s="101" t="s">
        <v>555</v>
      </c>
      <c r="AN3" s="102"/>
      <c r="AO3" s="101" t="s">
        <v>555</v>
      </c>
      <c r="AP3" s="103"/>
      <c r="AQ3" s="101" t="s">
        <v>556</v>
      </c>
      <c r="AR3" s="102"/>
      <c r="AS3" s="101" t="s">
        <v>556</v>
      </c>
      <c r="AT3" s="102"/>
      <c r="AU3" s="101" t="s">
        <v>556</v>
      </c>
    </row>
    <row r="4" spans="1:55" ht="78.5" thickBot="1" x14ac:dyDescent="0.4">
      <c r="A4" s="138"/>
      <c r="B4" s="98"/>
      <c r="C4" s="88"/>
      <c r="D4" s="88"/>
      <c r="E4" s="93"/>
      <c r="F4" s="140"/>
      <c r="G4" s="105" t="s">
        <v>557</v>
      </c>
      <c r="H4" s="106"/>
      <c r="I4" s="105" t="s">
        <v>558</v>
      </c>
      <c r="J4" s="107"/>
      <c r="K4" s="105" t="s">
        <v>559</v>
      </c>
      <c r="L4" s="107"/>
      <c r="M4" s="108" t="s">
        <v>560</v>
      </c>
      <c r="N4" s="109"/>
      <c r="O4" s="108" t="s">
        <v>561</v>
      </c>
      <c r="P4" s="109"/>
      <c r="Q4" s="108" t="s">
        <v>562</v>
      </c>
      <c r="R4" s="109"/>
      <c r="S4" s="108" t="s">
        <v>563</v>
      </c>
      <c r="T4" s="109"/>
      <c r="U4" s="108" t="s">
        <v>564</v>
      </c>
      <c r="V4" s="109"/>
      <c r="W4" s="108" t="s">
        <v>565</v>
      </c>
      <c r="X4" s="107"/>
      <c r="Y4" s="108" t="s">
        <v>566</v>
      </c>
      <c r="Z4" s="109"/>
      <c r="AA4" s="108" t="s">
        <v>567</v>
      </c>
      <c r="AB4" s="109"/>
      <c r="AC4" s="108" t="s">
        <v>568</v>
      </c>
      <c r="AD4" s="109"/>
      <c r="AE4" s="110" t="s">
        <v>569</v>
      </c>
      <c r="AF4" s="107"/>
      <c r="AG4" s="105" t="s">
        <v>570</v>
      </c>
      <c r="AH4" s="109"/>
      <c r="AI4" s="105" t="s">
        <v>571</v>
      </c>
      <c r="AJ4" s="109"/>
      <c r="AK4" s="105" t="s">
        <v>572</v>
      </c>
      <c r="AL4" s="109"/>
      <c r="AM4" s="105" t="s">
        <v>573</v>
      </c>
      <c r="AN4" s="109"/>
      <c r="AO4" s="105" t="s">
        <v>574</v>
      </c>
      <c r="AP4" s="107"/>
      <c r="AQ4" s="105" t="s">
        <v>575</v>
      </c>
      <c r="AR4" s="109"/>
      <c r="AS4" s="105" t="s">
        <v>576</v>
      </c>
      <c r="AT4" s="109"/>
      <c r="AU4" s="105" t="s">
        <v>577</v>
      </c>
      <c r="AW4" s="354" t="s">
        <v>578</v>
      </c>
      <c r="AX4" s="354"/>
      <c r="AY4" s="354"/>
      <c r="BA4" s="355" t="s">
        <v>579</v>
      </c>
      <c r="BB4" s="355"/>
      <c r="BC4" s="355"/>
    </row>
    <row r="5" spans="1:55" s="141" customFormat="1" ht="30.5" thickBot="1" x14ac:dyDescent="0.4">
      <c r="B5" s="111"/>
      <c r="C5" s="112"/>
      <c r="D5" s="113"/>
      <c r="E5" s="114"/>
      <c r="F5" s="142"/>
      <c r="G5" s="115"/>
      <c r="H5" s="116"/>
      <c r="I5" s="115"/>
      <c r="J5" s="117"/>
      <c r="K5" s="115"/>
      <c r="L5" s="117"/>
      <c r="M5" s="115"/>
      <c r="N5" s="117"/>
      <c r="O5" s="115"/>
      <c r="P5" s="117"/>
      <c r="Q5" s="115"/>
      <c r="R5" s="117"/>
      <c r="S5" s="115"/>
      <c r="T5" s="117"/>
      <c r="U5" s="115" t="s">
        <v>580</v>
      </c>
      <c r="V5" s="117"/>
      <c r="W5" s="115" t="s">
        <v>580</v>
      </c>
      <c r="X5" s="117"/>
      <c r="Y5" s="115"/>
      <c r="Z5" s="117"/>
      <c r="AA5" s="115"/>
      <c r="AB5" s="117"/>
      <c r="AC5" s="115"/>
      <c r="AD5" s="117"/>
      <c r="AE5" s="115" t="s">
        <v>581</v>
      </c>
      <c r="AF5" s="117"/>
      <c r="AG5" s="115"/>
      <c r="AH5" s="117"/>
      <c r="AI5" s="115"/>
      <c r="AJ5" s="117"/>
      <c r="AK5" s="115"/>
      <c r="AL5" s="117"/>
      <c r="AM5" s="115"/>
      <c r="AN5" s="117"/>
      <c r="AO5" s="115"/>
      <c r="AP5" s="117"/>
      <c r="AQ5" s="115" t="s">
        <v>581</v>
      </c>
      <c r="AR5" s="117"/>
      <c r="AS5" s="115" t="s">
        <v>581</v>
      </c>
      <c r="AT5" s="117"/>
      <c r="AU5" s="115" t="s">
        <v>581</v>
      </c>
      <c r="AW5" s="118"/>
      <c r="AX5" s="118"/>
      <c r="AY5" s="118"/>
      <c r="BA5" s="118"/>
      <c r="BB5" s="118"/>
      <c r="BC5" s="118"/>
    </row>
    <row r="6" spans="1:55" ht="35" hidden="1" thickBot="1" x14ac:dyDescent="0.4">
      <c r="A6" s="138"/>
      <c r="B6" s="98"/>
      <c r="C6" s="143"/>
      <c r="D6" s="138"/>
      <c r="E6" s="93"/>
      <c r="F6" s="140"/>
      <c r="G6" s="144"/>
      <c r="H6" s="106"/>
      <c r="I6" s="144"/>
      <c r="J6" s="107"/>
      <c r="K6" s="144"/>
      <c r="L6" s="107"/>
      <c r="M6" s="144"/>
      <c r="N6" s="109"/>
      <c r="O6" s="144"/>
      <c r="P6" s="109"/>
      <c r="Q6" s="144"/>
      <c r="R6" s="109"/>
      <c r="S6" s="144"/>
      <c r="T6" s="109"/>
      <c r="U6" s="145" t="s">
        <v>619</v>
      </c>
      <c r="V6" s="109"/>
      <c r="W6" s="145" t="s">
        <v>620</v>
      </c>
      <c r="X6" s="107"/>
      <c r="Y6" s="144"/>
      <c r="Z6" s="109"/>
      <c r="AA6" s="144" t="s">
        <v>618</v>
      </c>
      <c r="AB6" s="109"/>
      <c r="AC6" s="144" t="s">
        <v>618</v>
      </c>
      <c r="AD6" s="109"/>
      <c r="AE6" s="144"/>
      <c r="AF6" s="107"/>
      <c r="AG6" s="146" t="s">
        <v>621</v>
      </c>
      <c r="AH6" s="109"/>
      <c r="AI6" s="146" t="s">
        <v>622</v>
      </c>
      <c r="AJ6" s="109"/>
      <c r="AK6" s="144" t="s">
        <v>618</v>
      </c>
      <c r="AL6" s="109"/>
      <c r="AM6" s="144" t="s">
        <v>618</v>
      </c>
      <c r="AN6" s="109"/>
      <c r="AO6" s="144" t="s">
        <v>623</v>
      </c>
      <c r="AP6" s="107"/>
      <c r="AQ6" s="144" t="s">
        <v>623</v>
      </c>
      <c r="AR6" s="109"/>
      <c r="AS6" s="144" t="s">
        <v>623</v>
      </c>
      <c r="AT6" s="109"/>
      <c r="AU6" s="144" t="s">
        <v>623</v>
      </c>
    </row>
    <row r="7" spans="1:55" x14ac:dyDescent="0.3">
      <c r="A7" s="138"/>
      <c r="B7" s="138"/>
      <c r="C7" s="138"/>
      <c r="D7" s="138"/>
      <c r="E7" s="138"/>
      <c r="J7" s="147"/>
      <c r="L7" s="147"/>
      <c r="X7" s="147"/>
      <c r="AF7" s="147"/>
      <c r="AP7" s="147"/>
    </row>
    <row r="8" spans="1:55" s="22" customFormat="1" ht="26" x14ac:dyDescent="0.35">
      <c r="A8" s="17"/>
      <c r="B8" s="119" t="s">
        <v>0</v>
      </c>
      <c r="C8" s="19" t="s">
        <v>21</v>
      </c>
      <c r="D8" s="19" t="s">
        <v>1</v>
      </c>
      <c r="E8" s="19" t="s">
        <v>31</v>
      </c>
      <c r="G8" s="120" t="s">
        <v>15</v>
      </c>
      <c r="I8" s="120" t="s">
        <v>15</v>
      </c>
      <c r="J8" s="121"/>
      <c r="K8" s="120" t="s">
        <v>15</v>
      </c>
      <c r="L8" s="121"/>
      <c r="M8" s="120" t="s">
        <v>15</v>
      </c>
      <c r="O8" s="120" t="s">
        <v>15</v>
      </c>
      <c r="Q8" s="120" t="s">
        <v>15</v>
      </c>
      <c r="S8" s="120" t="s">
        <v>15</v>
      </c>
      <c r="U8" s="120" t="s">
        <v>15</v>
      </c>
      <c r="W8" s="120" t="s">
        <v>15</v>
      </c>
      <c r="X8" s="121"/>
      <c r="Y8" s="120" t="s">
        <v>15</v>
      </c>
      <c r="AA8" s="120" t="s">
        <v>15</v>
      </c>
      <c r="AC8" s="120" t="s">
        <v>15</v>
      </c>
      <c r="AE8" s="122" t="s">
        <v>15</v>
      </c>
      <c r="AF8" s="121"/>
      <c r="AG8" s="120" t="s">
        <v>15</v>
      </c>
      <c r="AI8" s="120" t="s">
        <v>15</v>
      </c>
      <c r="AK8" s="123" t="s">
        <v>15</v>
      </c>
      <c r="AM8" s="123" t="s">
        <v>15</v>
      </c>
      <c r="AO8" s="123" t="s">
        <v>15</v>
      </c>
      <c r="AP8" s="121"/>
      <c r="AQ8" s="123" t="s">
        <v>15</v>
      </c>
      <c r="AS8" s="123" t="s">
        <v>15</v>
      </c>
      <c r="AU8" s="123" t="s">
        <v>15</v>
      </c>
      <c r="AW8" s="20" t="s">
        <v>582</v>
      </c>
      <c r="AX8" s="20" t="s">
        <v>583</v>
      </c>
      <c r="AY8" s="20" t="s">
        <v>584</v>
      </c>
      <c r="BA8" s="20" t="s">
        <v>582</v>
      </c>
      <c r="BB8" s="20" t="s">
        <v>583</v>
      </c>
      <c r="BC8" s="20" t="s">
        <v>584</v>
      </c>
    </row>
    <row r="9" spans="1:55" s="22" customFormat="1" ht="13" x14ac:dyDescent="0.35">
      <c r="A9" s="17"/>
      <c r="B9" s="124"/>
      <c r="C9" s="125"/>
      <c r="D9" s="125"/>
      <c r="E9" s="125"/>
      <c r="G9" s="126"/>
      <c r="I9" s="126"/>
      <c r="J9" s="121"/>
      <c r="K9" s="126"/>
      <c r="L9" s="121"/>
      <c r="M9" s="126"/>
      <c r="O9" s="126"/>
      <c r="Q9" s="126"/>
      <c r="S9" s="126"/>
      <c r="U9" s="126"/>
      <c r="W9" s="126"/>
      <c r="X9" s="121"/>
      <c r="Y9" s="126"/>
      <c r="AA9" s="126"/>
      <c r="AC9" s="126"/>
      <c r="AE9" s="126"/>
      <c r="AF9" s="121"/>
      <c r="AG9" s="126"/>
      <c r="AI9" s="126"/>
      <c r="AK9" s="126"/>
      <c r="AM9" s="126"/>
      <c r="AO9" s="126"/>
      <c r="AP9" s="121"/>
      <c r="AQ9" s="126"/>
      <c r="AS9" s="126"/>
      <c r="AU9" s="126"/>
      <c r="AW9" s="126"/>
      <c r="AX9" s="126"/>
      <c r="AY9" s="126"/>
      <c r="BA9" s="126"/>
      <c r="BB9" s="126"/>
      <c r="BC9" s="126"/>
    </row>
    <row r="10" spans="1:55" s="29" customFormat="1" ht="75" x14ac:dyDescent="0.25">
      <c r="A10" s="24"/>
      <c r="B10" s="127" t="s">
        <v>585</v>
      </c>
      <c r="C10" s="128" t="s">
        <v>375</v>
      </c>
      <c r="D10" s="74" t="s">
        <v>376</v>
      </c>
      <c r="E10" s="28" t="s">
        <v>586</v>
      </c>
      <c r="G10" s="85"/>
      <c r="I10" s="85"/>
      <c r="J10" s="129"/>
      <c r="K10" s="85"/>
      <c r="L10" s="129"/>
      <c r="M10" s="85"/>
      <c r="O10" s="85">
        <v>2</v>
      </c>
      <c r="Q10" s="85">
        <v>2</v>
      </c>
      <c r="S10" s="85">
        <v>4</v>
      </c>
      <c r="U10" s="130"/>
      <c r="W10" s="131"/>
      <c r="X10" s="129"/>
      <c r="Y10" s="85"/>
      <c r="AA10" s="85"/>
      <c r="AC10" s="85"/>
      <c r="AE10" s="85"/>
      <c r="AF10" s="129"/>
      <c r="AG10" s="85">
        <f>1+34+12+2+1</f>
        <v>50</v>
      </c>
      <c r="AI10" s="85"/>
      <c r="AK10" s="85">
        <f>1+5</f>
        <v>6</v>
      </c>
      <c r="AM10" s="85">
        <v>1</v>
      </c>
      <c r="AO10" s="85"/>
      <c r="AP10" s="129"/>
      <c r="AQ10" s="85"/>
      <c r="AS10" s="85"/>
      <c r="AU10" s="85"/>
      <c r="AW10" s="85">
        <f>SUM(G10,I10,K10,AG10,AI10,AK10,AM10,AO10,AQ10,AS10,AU10)</f>
        <v>57</v>
      </c>
      <c r="AX10" s="85">
        <v>2</v>
      </c>
      <c r="AY10" s="132">
        <f>SUM(AW10,AX10)</f>
        <v>59</v>
      </c>
      <c r="BA10" s="85">
        <f>SUM(M10,O10,Q10,S10,U10,W10,Y10,AA10,AC10)</f>
        <v>8</v>
      </c>
      <c r="BB10" s="85">
        <v>1</v>
      </c>
      <c r="BC10" s="132">
        <f>SUM(BA10,BB10)</f>
        <v>9</v>
      </c>
    </row>
    <row r="11" spans="1:55" s="29" customFormat="1" ht="75" x14ac:dyDescent="0.25">
      <c r="A11" s="24"/>
      <c r="B11" s="127" t="s">
        <v>587</v>
      </c>
      <c r="C11" s="128" t="s">
        <v>377</v>
      </c>
      <c r="D11" s="74" t="s">
        <v>378</v>
      </c>
      <c r="E11" s="28" t="s">
        <v>586</v>
      </c>
      <c r="G11" s="85"/>
      <c r="I11" s="85"/>
      <c r="J11" s="129"/>
      <c r="K11" s="85"/>
      <c r="L11" s="129"/>
      <c r="M11" s="85"/>
      <c r="O11" s="85"/>
      <c r="Q11" s="133">
        <v>1</v>
      </c>
      <c r="S11" s="85">
        <v>2</v>
      </c>
      <c r="U11" s="85"/>
      <c r="W11" s="85"/>
      <c r="X11" s="129"/>
      <c r="Y11" s="85"/>
      <c r="AA11" s="85"/>
      <c r="AC11" s="85"/>
      <c r="AE11" s="85"/>
      <c r="AF11" s="129"/>
      <c r="AG11" s="85"/>
      <c r="AI11" s="85"/>
      <c r="AJ11" s="85"/>
      <c r="AK11" s="85"/>
      <c r="AM11" s="85"/>
      <c r="AO11" s="85"/>
      <c r="AP11" s="129"/>
      <c r="AQ11" s="85"/>
      <c r="AS11" s="85"/>
      <c r="AU11" s="85"/>
      <c r="AW11" s="85">
        <f>SUM(G11,I11,K11,AG11,AI11,AK11,AM11,AO11,AQ11,AS11,AU11)</f>
        <v>0</v>
      </c>
      <c r="AX11" s="85">
        <v>1</v>
      </c>
      <c r="AY11" s="132">
        <f t="shared" ref="AY11:AY38" si="0">SUM(AW11,AX11)</f>
        <v>1</v>
      </c>
      <c r="BA11" s="85">
        <f>SUM(M11,O11,Q11,S11,U11,W11,Y11,AA11,AC11)</f>
        <v>3</v>
      </c>
      <c r="BB11" s="85">
        <v>1</v>
      </c>
      <c r="BC11" s="132">
        <f t="shared" ref="BC11:BC13" si="1">SUM(BA11,BB11)</f>
        <v>4</v>
      </c>
    </row>
    <row r="12" spans="1:55" s="29" customFormat="1" ht="87.5" x14ac:dyDescent="0.25">
      <c r="A12" s="24"/>
      <c r="B12" s="127" t="s">
        <v>588</v>
      </c>
      <c r="C12" s="128" t="s">
        <v>379</v>
      </c>
      <c r="D12" s="74" t="s">
        <v>380</v>
      </c>
      <c r="E12" s="28" t="s">
        <v>586</v>
      </c>
      <c r="G12" s="85"/>
      <c r="I12" s="85"/>
      <c r="J12" s="129"/>
      <c r="K12" s="85"/>
      <c r="L12" s="129"/>
      <c r="M12" s="85"/>
      <c r="O12" s="85"/>
      <c r="Q12" s="85"/>
      <c r="S12" s="85"/>
      <c r="U12" s="85"/>
      <c r="W12" s="85"/>
      <c r="X12" s="129"/>
      <c r="Y12" s="85"/>
      <c r="AA12" s="85"/>
      <c r="AC12" s="85"/>
      <c r="AE12" s="85"/>
      <c r="AF12" s="129"/>
      <c r="AG12" s="85"/>
      <c r="AK12" s="85"/>
      <c r="AM12" s="85"/>
      <c r="AO12" s="85">
        <v>1</v>
      </c>
      <c r="AP12" s="129"/>
      <c r="AQ12" s="85"/>
      <c r="AS12" s="85"/>
      <c r="AU12" s="85"/>
      <c r="AW12" s="85">
        <f>SUM(G12,I12,K12,AG12,AI12,AK12,AM12,AO12,AQ12,AS12,AU12)</f>
        <v>1</v>
      </c>
      <c r="AX12" s="85">
        <v>1</v>
      </c>
      <c r="AY12" s="132">
        <f t="shared" si="0"/>
        <v>2</v>
      </c>
      <c r="BA12" s="85">
        <f>SUM(M12,O12,Q12,S12,U12,W12,Y12,AA12,AC12)</f>
        <v>0</v>
      </c>
      <c r="BB12" s="85">
        <v>1</v>
      </c>
      <c r="BC12" s="132">
        <f t="shared" si="1"/>
        <v>1</v>
      </c>
    </row>
    <row r="13" spans="1:55" s="29" customFormat="1" ht="87.5" x14ac:dyDescent="0.25">
      <c r="A13" s="24"/>
      <c r="B13" s="127" t="s">
        <v>589</v>
      </c>
      <c r="C13" s="128" t="s">
        <v>381</v>
      </c>
      <c r="D13" s="74" t="s">
        <v>382</v>
      </c>
      <c r="E13" s="28" t="s">
        <v>586</v>
      </c>
      <c r="G13" s="85"/>
      <c r="I13" s="85"/>
      <c r="J13" s="129"/>
      <c r="K13" s="85"/>
      <c r="L13" s="129"/>
      <c r="M13" s="85"/>
      <c r="O13" s="85"/>
      <c r="Q13" s="85"/>
      <c r="S13" s="85">
        <v>1</v>
      </c>
      <c r="U13" s="85"/>
      <c r="W13" s="85"/>
      <c r="X13" s="129"/>
      <c r="Y13" s="85"/>
      <c r="AA13" s="85"/>
      <c r="AC13" s="85"/>
      <c r="AE13" s="85"/>
      <c r="AF13" s="129"/>
      <c r="AG13" s="85">
        <f>2*2</f>
        <v>4</v>
      </c>
      <c r="AI13" s="85">
        <v>10</v>
      </c>
      <c r="AK13" s="85"/>
      <c r="AM13" s="85"/>
      <c r="AO13" s="85"/>
      <c r="AP13" s="129"/>
      <c r="AQ13" s="85"/>
      <c r="AS13" s="85"/>
      <c r="AU13" s="85"/>
      <c r="AW13" s="85">
        <f>SUM(G13,I13,K13,AG13,AI13,AK13,AM13,AO13,AQ13,AS13,AU13)</f>
        <v>14</v>
      </c>
      <c r="AX13" s="85">
        <v>1</v>
      </c>
      <c r="AY13" s="132">
        <f t="shared" si="0"/>
        <v>15</v>
      </c>
      <c r="BA13" s="85">
        <f>SUM(M13,O13,Q13,S13,U13,W13,Y13,AA13,AC13)</f>
        <v>1</v>
      </c>
      <c r="BB13" s="85">
        <v>1</v>
      </c>
      <c r="BC13" s="132">
        <f t="shared" si="1"/>
        <v>2</v>
      </c>
    </row>
    <row r="14" spans="1:55" s="29" customFormat="1" ht="16.5" x14ac:dyDescent="0.25">
      <c r="A14" s="24"/>
      <c r="B14" s="127"/>
      <c r="C14" s="128"/>
      <c r="D14" s="74"/>
      <c r="E14" s="28"/>
      <c r="G14" s="85"/>
      <c r="I14" s="85"/>
      <c r="J14" s="129"/>
      <c r="K14" s="85"/>
      <c r="L14" s="129"/>
      <c r="M14" s="85"/>
      <c r="O14" s="85"/>
      <c r="Q14" s="85"/>
      <c r="S14" s="85"/>
      <c r="U14" s="85"/>
      <c r="W14" s="85"/>
      <c r="X14" s="129"/>
      <c r="Y14" s="85"/>
      <c r="AA14" s="85"/>
      <c r="AC14" s="85"/>
      <c r="AE14" s="85"/>
      <c r="AF14" s="129"/>
      <c r="AG14" s="85"/>
      <c r="AI14" s="85"/>
      <c r="AK14" s="85"/>
      <c r="AM14" s="85"/>
      <c r="AO14" s="85"/>
      <c r="AP14" s="129"/>
      <c r="AQ14" s="85"/>
      <c r="AS14" s="85"/>
      <c r="AU14" s="85"/>
      <c r="AW14" s="85"/>
      <c r="AX14" s="85"/>
      <c r="AY14" s="132"/>
      <c r="BA14" s="85"/>
      <c r="BB14" s="85"/>
      <c r="BC14" s="132"/>
    </row>
    <row r="15" spans="1:55" s="29" customFormat="1" ht="75" x14ac:dyDescent="0.25">
      <c r="A15" s="24"/>
      <c r="B15" s="127" t="s">
        <v>590</v>
      </c>
      <c r="C15" s="128" t="s">
        <v>383</v>
      </c>
      <c r="D15" s="27" t="s">
        <v>384</v>
      </c>
      <c r="E15" s="28" t="s">
        <v>586</v>
      </c>
      <c r="G15" s="85"/>
      <c r="I15" s="85"/>
      <c r="J15" s="129"/>
      <c r="K15" s="85"/>
      <c r="L15" s="129"/>
      <c r="M15" s="85"/>
      <c r="O15" s="85"/>
      <c r="Q15" s="85"/>
      <c r="S15" s="85"/>
      <c r="U15" s="85"/>
      <c r="W15" s="85"/>
      <c r="X15" s="129"/>
      <c r="Y15" s="85"/>
      <c r="AA15" s="85"/>
      <c r="AC15" s="85"/>
      <c r="AE15" s="85"/>
      <c r="AF15" s="129"/>
      <c r="AG15" s="85">
        <v>11</v>
      </c>
      <c r="AI15" s="85"/>
      <c r="AK15" s="85"/>
      <c r="AM15" s="85"/>
      <c r="AO15" s="85"/>
      <c r="AP15" s="129"/>
      <c r="AQ15" s="85"/>
      <c r="AS15" s="85"/>
      <c r="AU15" s="85"/>
      <c r="AW15" s="85">
        <f>SUM(G15,I15,K15,AG15,AI15,AK15,AM15,AO15,AQ15,AS15,AU15)</f>
        <v>11</v>
      </c>
      <c r="AX15" s="85">
        <v>1</v>
      </c>
      <c r="AY15" s="132">
        <f t="shared" si="0"/>
        <v>12</v>
      </c>
      <c r="BA15" s="85">
        <f>SUM(M15,O15,Q15,S15,U15,W15,Y15,AA15,AC15)</f>
        <v>0</v>
      </c>
      <c r="BB15" s="85">
        <v>1</v>
      </c>
      <c r="BC15" s="132">
        <f t="shared" ref="BC15:BC19" si="2">SUM(BA15,BB15)</f>
        <v>1</v>
      </c>
    </row>
    <row r="16" spans="1:55" s="29" customFormat="1" ht="62.5" x14ac:dyDescent="0.25">
      <c r="A16" s="24"/>
      <c r="B16" s="127" t="s">
        <v>591</v>
      </c>
      <c r="C16" s="134" t="s">
        <v>385</v>
      </c>
      <c r="D16" s="73" t="s">
        <v>386</v>
      </c>
      <c r="E16" s="28" t="s">
        <v>586</v>
      </c>
      <c r="G16" s="85"/>
      <c r="I16" s="85">
        <v>1</v>
      </c>
      <c r="J16" s="129"/>
      <c r="K16" s="85">
        <v>6</v>
      </c>
      <c r="L16" s="129"/>
      <c r="M16" s="85"/>
      <c r="O16" s="85"/>
      <c r="Q16" s="85">
        <v>1</v>
      </c>
      <c r="S16" s="85">
        <v>1</v>
      </c>
      <c r="U16" s="85"/>
      <c r="W16" s="85"/>
      <c r="X16" s="129"/>
      <c r="Y16" s="85"/>
      <c r="AA16" s="85"/>
      <c r="AC16" s="85"/>
      <c r="AE16" s="85"/>
      <c r="AF16" s="129"/>
      <c r="AG16" s="85">
        <v>2</v>
      </c>
      <c r="AI16" s="85"/>
      <c r="AK16" s="85">
        <v>6</v>
      </c>
      <c r="AM16" s="85"/>
      <c r="AO16" s="85">
        <v>2</v>
      </c>
      <c r="AP16" s="129"/>
      <c r="AQ16" s="85"/>
      <c r="AS16" s="85"/>
      <c r="AU16" s="85"/>
      <c r="AW16" s="85">
        <f>SUM(G16,I16,K16,AG16,AI16,AK16,AM16,AO16,AQ16,AS16,AU16)</f>
        <v>17</v>
      </c>
      <c r="AX16" s="85">
        <v>3</v>
      </c>
      <c r="AY16" s="132">
        <f t="shared" si="0"/>
        <v>20</v>
      </c>
      <c r="BA16" s="85">
        <f>SUM(M16,O16,Q16,S16,U16,W16,Y16,AA16,AC16)</f>
        <v>2</v>
      </c>
      <c r="BB16" s="85">
        <v>3</v>
      </c>
      <c r="BC16" s="132">
        <f t="shared" si="2"/>
        <v>5</v>
      </c>
    </row>
    <row r="17" spans="1:55" s="29" customFormat="1" ht="62.5" x14ac:dyDescent="0.25">
      <c r="A17" s="24"/>
      <c r="B17" s="127" t="s">
        <v>592</v>
      </c>
      <c r="C17" s="128" t="s">
        <v>387</v>
      </c>
      <c r="D17" s="73" t="s">
        <v>388</v>
      </c>
      <c r="E17" s="28" t="s">
        <v>586</v>
      </c>
      <c r="G17" s="85"/>
      <c r="I17" s="85"/>
      <c r="J17" s="129"/>
      <c r="K17" s="85"/>
      <c r="L17" s="129"/>
      <c r="M17" s="85"/>
      <c r="O17" s="85"/>
      <c r="Q17" s="85"/>
      <c r="S17" s="85"/>
      <c r="U17" s="85"/>
      <c r="W17" s="85"/>
      <c r="X17" s="129"/>
      <c r="Y17" s="85"/>
      <c r="AA17" s="85"/>
      <c r="AC17" s="85"/>
      <c r="AE17" s="85"/>
      <c r="AF17" s="129"/>
      <c r="AG17" s="85"/>
      <c r="AI17" s="85"/>
      <c r="AK17" s="85"/>
      <c r="AM17" s="85"/>
      <c r="AO17" s="85"/>
      <c r="AP17" s="129"/>
      <c r="AQ17" s="85"/>
      <c r="AS17" s="85"/>
      <c r="AU17" s="85"/>
      <c r="AW17" s="85">
        <f>SUM(G17,I17,K17,AG17,AI17,AK17,AM17,AO17,AQ17,AS17,AU17)</f>
        <v>0</v>
      </c>
      <c r="AX17" s="85">
        <v>1</v>
      </c>
      <c r="AY17" s="132">
        <f t="shared" si="0"/>
        <v>1</v>
      </c>
      <c r="BA17" s="85">
        <f>SUM(M17,O17,Q17,S17,U17,W17,Y17,AA17,AC17)</f>
        <v>0</v>
      </c>
      <c r="BB17" s="85">
        <v>1</v>
      </c>
      <c r="BC17" s="132">
        <f t="shared" si="2"/>
        <v>1</v>
      </c>
    </row>
    <row r="18" spans="1:55" s="29" customFormat="1" ht="62.5" x14ac:dyDescent="0.25">
      <c r="A18" s="24"/>
      <c r="B18" s="127" t="s">
        <v>593</v>
      </c>
      <c r="C18" s="128" t="s">
        <v>389</v>
      </c>
      <c r="D18" s="73" t="s">
        <v>390</v>
      </c>
      <c r="E18" s="28" t="s">
        <v>586</v>
      </c>
      <c r="G18" s="85"/>
      <c r="I18" s="85"/>
      <c r="J18" s="129"/>
      <c r="K18" s="85"/>
      <c r="L18" s="129"/>
      <c r="M18" s="85"/>
      <c r="O18" s="85"/>
      <c r="Q18" s="85"/>
      <c r="S18" s="85"/>
      <c r="U18" s="85"/>
      <c r="W18" s="85"/>
      <c r="X18" s="129"/>
      <c r="Y18" s="85"/>
      <c r="AA18" s="85"/>
      <c r="AC18" s="85"/>
      <c r="AE18" s="85"/>
      <c r="AF18" s="129"/>
      <c r="AG18" s="85"/>
      <c r="AI18" s="85"/>
      <c r="AK18" s="85"/>
      <c r="AM18" s="85"/>
      <c r="AO18" s="85"/>
      <c r="AP18" s="129"/>
      <c r="AQ18" s="85"/>
      <c r="AS18" s="85"/>
      <c r="AU18" s="85"/>
      <c r="AW18" s="85">
        <f>SUM(G18,I18,K18,AG18,AI18,AK18,AM18,AO18,AQ18,AS18,AU18)</f>
        <v>0</v>
      </c>
      <c r="AX18" s="85">
        <v>1</v>
      </c>
      <c r="AY18" s="132">
        <f t="shared" si="0"/>
        <v>1</v>
      </c>
      <c r="BA18" s="85">
        <f>SUM(M18,O18,Q18,S18,U18,W18,Y18,AA18,AC18)</f>
        <v>0</v>
      </c>
      <c r="BB18" s="85">
        <v>1</v>
      </c>
      <c r="BC18" s="132">
        <f t="shared" si="2"/>
        <v>1</v>
      </c>
    </row>
    <row r="19" spans="1:55" s="29" customFormat="1" ht="42" x14ac:dyDescent="0.25">
      <c r="A19" s="24"/>
      <c r="B19" s="127"/>
      <c r="C19" s="128" t="s">
        <v>391</v>
      </c>
      <c r="D19" s="73" t="s">
        <v>594</v>
      </c>
      <c r="E19" s="28"/>
      <c r="G19" s="85"/>
      <c r="I19" s="85">
        <v>8</v>
      </c>
      <c r="J19" s="129"/>
      <c r="K19" s="85"/>
      <c r="L19" s="129"/>
      <c r="M19" s="85"/>
      <c r="O19" s="85"/>
      <c r="Q19" s="85"/>
      <c r="S19" s="85"/>
      <c r="U19" s="85"/>
      <c r="W19" s="85"/>
      <c r="X19" s="129"/>
      <c r="Y19" s="85"/>
      <c r="AA19" s="85"/>
      <c r="AC19" s="85"/>
      <c r="AE19" s="85"/>
      <c r="AF19" s="129"/>
      <c r="AG19" s="85"/>
      <c r="AI19" s="85"/>
      <c r="AK19" s="85"/>
      <c r="AM19" s="85"/>
      <c r="AO19" s="85"/>
      <c r="AP19" s="129"/>
      <c r="AQ19" s="85"/>
      <c r="AS19" s="85"/>
      <c r="AU19" s="85"/>
      <c r="AW19" s="85">
        <f>SUM(G19,I19,K19,AG19,AI19,AK19,AM19,AO19,AQ19,AS19,AU19)</f>
        <v>8</v>
      </c>
      <c r="AX19" s="85">
        <v>20</v>
      </c>
      <c r="AY19" s="132">
        <f t="shared" si="0"/>
        <v>28</v>
      </c>
      <c r="BA19" s="85">
        <f>SUM(M19,O19,Q19,S19,U19,W19,Y19,AA19,AC19)</f>
        <v>0</v>
      </c>
      <c r="BB19" s="85">
        <v>10</v>
      </c>
      <c r="BC19" s="132">
        <f t="shared" si="2"/>
        <v>10</v>
      </c>
    </row>
    <row r="20" spans="1:55" s="29" customFormat="1" ht="16.5" x14ac:dyDescent="0.25">
      <c r="A20" s="24"/>
      <c r="B20" s="127"/>
      <c r="C20" s="86"/>
      <c r="D20" s="73"/>
      <c r="E20" s="28"/>
      <c r="G20" s="85"/>
      <c r="I20" s="85"/>
      <c r="J20" s="129"/>
      <c r="K20" s="85"/>
      <c r="L20" s="129"/>
      <c r="M20" s="85"/>
      <c r="O20" s="85"/>
      <c r="Q20" s="85"/>
      <c r="S20" s="85"/>
      <c r="U20" s="85"/>
      <c r="W20" s="85"/>
      <c r="X20" s="129"/>
      <c r="Y20" s="85"/>
      <c r="AA20" s="85"/>
      <c r="AC20" s="85"/>
      <c r="AE20" s="85"/>
      <c r="AF20" s="129"/>
      <c r="AG20" s="85"/>
      <c r="AI20" s="85"/>
      <c r="AK20" s="85"/>
      <c r="AM20" s="85"/>
      <c r="AO20" s="85"/>
      <c r="AP20" s="129"/>
      <c r="AQ20" s="85"/>
      <c r="AS20" s="85"/>
      <c r="AU20" s="85"/>
      <c r="AW20" s="85"/>
      <c r="AX20" s="85"/>
      <c r="AY20" s="132"/>
      <c r="BA20" s="85"/>
      <c r="BB20" s="85"/>
      <c r="BC20" s="132"/>
    </row>
    <row r="21" spans="1:55" s="29" customFormat="1" ht="42" x14ac:dyDescent="0.25">
      <c r="A21" s="24"/>
      <c r="B21" s="127"/>
      <c r="C21" s="86" t="s">
        <v>595</v>
      </c>
      <c r="D21" s="27"/>
      <c r="E21" s="28"/>
      <c r="G21" s="85">
        <v>0</v>
      </c>
      <c r="I21" s="85">
        <v>5</v>
      </c>
      <c r="J21" s="129"/>
      <c r="K21" s="85">
        <v>17</v>
      </c>
      <c r="L21" s="129"/>
      <c r="M21" s="85">
        <v>26</v>
      </c>
      <c r="O21" s="85">
        <v>22</v>
      </c>
      <c r="Q21" s="85">
        <v>205</v>
      </c>
      <c r="S21" s="85">
        <v>54</v>
      </c>
      <c r="U21" s="85"/>
      <c r="W21" s="85"/>
      <c r="X21" s="129"/>
      <c r="Y21" s="85">
        <v>58</v>
      </c>
      <c r="AA21" s="85">
        <v>21</v>
      </c>
      <c r="AC21" s="85">
        <f>43-6</f>
        <v>37</v>
      </c>
      <c r="AE21" s="85"/>
      <c r="AF21" s="129"/>
      <c r="AG21" s="85">
        <v>217</v>
      </c>
      <c r="AI21" s="85">
        <v>226</v>
      </c>
      <c r="AK21" s="85">
        <v>144</v>
      </c>
      <c r="AM21" s="85">
        <v>39</v>
      </c>
      <c r="AO21" s="85">
        <v>12</v>
      </c>
      <c r="AP21" s="129"/>
      <c r="AQ21" s="85"/>
      <c r="AS21" s="85"/>
      <c r="AU21" s="85"/>
      <c r="AW21" s="85">
        <f>SUM(G21,I21,K21,AG21,AI21,AK21,AM21,AO21,AQ21,AS21,AU21)</f>
        <v>660</v>
      </c>
      <c r="AX21" s="85">
        <v>50</v>
      </c>
      <c r="AY21" s="132">
        <f t="shared" si="0"/>
        <v>710</v>
      </c>
      <c r="BA21" s="85">
        <f>SUM(M21,O21,Q21,S21,U21,W21,Y21,AA21,AC21)</f>
        <v>423</v>
      </c>
      <c r="BB21" s="85">
        <v>50</v>
      </c>
      <c r="BC21" s="132">
        <f t="shared" ref="BC21:BC22" si="3">SUM(BA21,BB21)</f>
        <v>473</v>
      </c>
    </row>
    <row r="22" spans="1:55" s="29" customFormat="1" ht="42" x14ac:dyDescent="0.25">
      <c r="A22" s="24"/>
      <c r="B22" s="127"/>
      <c r="C22" s="86" t="s">
        <v>596</v>
      </c>
      <c r="D22" s="27"/>
      <c r="E22" s="28"/>
      <c r="G22" s="85"/>
      <c r="I22" s="85"/>
      <c r="J22" s="129"/>
      <c r="K22" s="85"/>
      <c r="L22" s="129"/>
      <c r="M22" s="85">
        <v>7</v>
      </c>
      <c r="O22" s="85">
        <v>18</v>
      </c>
      <c r="Q22" s="85">
        <v>20</v>
      </c>
      <c r="S22" s="85">
        <v>28</v>
      </c>
      <c r="U22" s="85"/>
      <c r="W22" s="85"/>
      <c r="X22" s="129"/>
      <c r="Y22" s="85"/>
      <c r="AA22" s="85">
        <v>2</v>
      </c>
      <c r="AC22" s="85">
        <v>5</v>
      </c>
      <c r="AE22" s="85"/>
      <c r="AF22" s="129"/>
      <c r="AG22" s="85">
        <v>13</v>
      </c>
      <c r="AI22" s="85">
        <v>5</v>
      </c>
      <c r="AK22" s="85">
        <v>58</v>
      </c>
      <c r="AM22" s="85">
        <v>7</v>
      </c>
      <c r="AO22" s="85">
        <v>2</v>
      </c>
      <c r="AP22" s="129"/>
      <c r="AQ22" s="85"/>
      <c r="AS22" s="85"/>
      <c r="AU22" s="85"/>
      <c r="AW22" s="85">
        <f>SUM(G22,I22,K22,AG22,AI22,AK22,AM22,AO22,AQ22,AS22,AU22)</f>
        <v>85</v>
      </c>
      <c r="AX22" s="85">
        <v>5</v>
      </c>
      <c r="AY22" s="132">
        <f t="shared" si="0"/>
        <v>90</v>
      </c>
      <c r="BA22" s="85">
        <f>SUM(M22,O22,Q22,S22,U22,W22,Y22,AA22,AC22)</f>
        <v>80</v>
      </c>
      <c r="BB22" s="85">
        <v>5</v>
      </c>
      <c r="BC22" s="132">
        <f t="shared" si="3"/>
        <v>85</v>
      </c>
    </row>
    <row r="23" spans="1:55" s="29" customFormat="1" ht="16.5" x14ac:dyDescent="0.25">
      <c r="A23" s="24"/>
      <c r="B23" s="127"/>
      <c r="C23" s="86"/>
      <c r="D23" s="27"/>
      <c r="E23" s="28"/>
      <c r="G23" s="85"/>
      <c r="I23" s="85"/>
      <c r="J23" s="129"/>
      <c r="K23" s="85"/>
      <c r="L23" s="129"/>
      <c r="M23" s="85"/>
      <c r="O23" s="85"/>
      <c r="Q23" s="85"/>
      <c r="S23" s="85"/>
      <c r="U23" s="85"/>
      <c r="W23" s="85"/>
      <c r="X23" s="129"/>
      <c r="Y23" s="85"/>
      <c r="AA23" s="85"/>
      <c r="AC23" s="85"/>
      <c r="AE23" s="85"/>
      <c r="AF23" s="129"/>
      <c r="AG23" s="85"/>
      <c r="AI23" s="85"/>
      <c r="AK23" s="85"/>
      <c r="AM23" s="85"/>
      <c r="AO23" s="85"/>
      <c r="AP23" s="129"/>
      <c r="AQ23" s="85"/>
      <c r="AS23" s="85"/>
      <c r="AU23" s="85"/>
      <c r="AW23" s="85"/>
      <c r="AX23" s="85"/>
      <c r="AY23" s="132"/>
      <c r="BA23" s="85"/>
      <c r="BB23" s="85"/>
      <c r="BC23" s="132"/>
    </row>
    <row r="24" spans="1:55" s="29" customFormat="1" ht="50" x14ac:dyDescent="0.25">
      <c r="A24" s="24"/>
      <c r="B24" s="127"/>
      <c r="C24" s="86" t="s">
        <v>597</v>
      </c>
      <c r="D24" s="27" t="s">
        <v>598</v>
      </c>
      <c r="E24" s="28" t="s">
        <v>186</v>
      </c>
      <c r="G24" s="85"/>
      <c r="I24" s="85"/>
      <c r="J24" s="129"/>
      <c r="K24" s="85">
        <v>8</v>
      </c>
      <c r="L24" s="129"/>
      <c r="M24" s="85"/>
      <c r="O24" s="85">
        <v>13</v>
      </c>
      <c r="Q24" s="85">
        <v>6</v>
      </c>
      <c r="S24" s="85">
        <v>34</v>
      </c>
      <c r="U24" s="85"/>
      <c r="W24" s="85"/>
      <c r="X24" s="129"/>
      <c r="Y24" s="85">
        <v>20</v>
      </c>
      <c r="AA24" s="85"/>
      <c r="AC24" s="85">
        <v>4</v>
      </c>
      <c r="AE24" s="85"/>
      <c r="AF24" s="129"/>
      <c r="AG24" s="85">
        <v>46</v>
      </c>
      <c r="AI24" s="85">
        <f>50+2</f>
        <v>52</v>
      </c>
      <c r="AK24" s="85">
        <v>4</v>
      </c>
      <c r="AM24" s="85">
        <v>1</v>
      </c>
      <c r="AO24" s="85">
        <v>5</v>
      </c>
      <c r="AP24" s="129"/>
      <c r="AQ24" s="85"/>
      <c r="AS24" s="85"/>
      <c r="AU24" s="85"/>
      <c r="AW24" s="85">
        <f>SUM(G24,I24,K24,AG24,AI24,AK24,AM24,AO24,AQ24,AS24,AU24)</f>
        <v>116</v>
      </c>
      <c r="AX24" s="85">
        <v>3</v>
      </c>
      <c r="AY24" s="132">
        <f t="shared" si="0"/>
        <v>119</v>
      </c>
      <c r="BA24" s="85">
        <f>SUM(M24,O24,Q24,S24,U24,W24,Y24,AA24,AC24)</f>
        <v>77</v>
      </c>
      <c r="BB24" s="85">
        <v>3</v>
      </c>
      <c r="BC24" s="132">
        <f t="shared" ref="BC24:BC25" si="4">SUM(BA24,BB24)</f>
        <v>80</v>
      </c>
    </row>
    <row r="25" spans="1:55" s="29" customFormat="1" ht="50" x14ac:dyDescent="0.25">
      <c r="A25" s="24"/>
      <c r="B25" s="127"/>
      <c r="C25" s="86" t="s">
        <v>599</v>
      </c>
      <c r="D25" s="27" t="s">
        <v>600</v>
      </c>
      <c r="E25" s="28" t="s">
        <v>186</v>
      </c>
      <c r="G25" s="85"/>
      <c r="I25" s="85"/>
      <c r="J25" s="129"/>
      <c r="K25" s="85"/>
      <c r="L25" s="129"/>
      <c r="M25" s="85"/>
      <c r="O25" s="85">
        <v>8</v>
      </c>
      <c r="Q25" s="85">
        <v>12</v>
      </c>
      <c r="S25" s="85">
        <v>12</v>
      </c>
      <c r="U25" s="85"/>
      <c r="W25" s="85"/>
      <c r="X25" s="129"/>
      <c r="Y25" s="85">
        <v>2</v>
      </c>
      <c r="AA25" s="85"/>
      <c r="AC25" s="85">
        <v>2</v>
      </c>
      <c r="AE25" s="85"/>
      <c r="AF25" s="129"/>
      <c r="AG25" s="85">
        <v>29</v>
      </c>
      <c r="AI25" s="85"/>
      <c r="AK25" s="85">
        <v>2</v>
      </c>
      <c r="AM25" s="85"/>
      <c r="AO25" s="85"/>
      <c r="AP25" s="129"/>
      <c r="AQ25" s="85"/>
      <c r="AS25" s="85"/>
      <c r="AU25" s="85"/>
      <c r="AW25" s="85">
        <f>SUM(G25,I25,K25,AG25,AI25,AK25,AM25,AO25,AQ25,AS25,AU25)</f>
        <v>31</v>
      </c>
      <c r="AX25" s="85">
        <v>3</v>
      </c>
      <c r="AY25" s="132">
        <f t="shared" si="0"/>
        <v>34</v>
      </c>
      <c r="BA25" s="85">
        <f>SUM(M25,O25,Q25,S25,U25,W25,Y25,AA25,AC25)</f>
        <v>36</v>
      </c>
      <c r="BB25" s="85">
        <v>3</v>
      </c>
      <c r="BC25" s="132">
        <f t="shared" si="4"/>
        <v>39</v>
      </c>
    </row>
    <row r="26" spans="1:55" s="29" customFormat="1" ht="16.5" x14ac:dyDescent="0.25">
      <c r="A26" s="24"/>
      <c r="B26" s="127"/>
      <c r="C26" s="86"/>
      <c r="D26" s="27"/>
      <c r="E26" s="28"/>
      <c r="G26" s="85"/>
      <c r="I26" s="85"/>
      <c r="J26" s="129"/>
      <c r="K26" s="85"/>
      <c r="L26" s="129"/>
      <c r="M26" s="85"/>
      <c r="O26" s="85"/>
      <c r="Q26" s="85"/>
      <c r="S26" s="85"/>
      <c r="U26" s="85"/>
      <c r="W26" s="85"/>
      <c r="X26" s="129"/>
      <c r="Y26" s="85"/>
      <c r="AA26" s="85"/>
      <c r="AC26" s="85"/>
      <c r="AE26" s="85"/>
      <c r="AF26" s="129"/>
      <c r="AG26" s="85"/>
      <c r="AI26" s="85"/>
      <c r="AK26" s="85"/>
      <c r="AM26" s="85"/>
      <c r="AO26" s="85"/>
      <c r="AP26" s="129"/>
      <c r="AQ26" s="85"/>
      <c r="AS26" s="85"/>
      <c r="AU26" s="85"/>
      <c r="AW26" s="85"/>
      <c r="AX26" s="85"/>
      <c r="AY26" s="132"/>
      <c r="BA26" s="85"/>
      <c r="BB26" s="85"/>
      <c r="BC26" s="132"/>
    </row>
    <row r="27" spans="1:55" s="29" customFormat="1" ht="70" x14ac:dyDescent="0.25">
      <c r="A27" s="24"/>
      <c r="B27" s="127"/>
      <c r="C27" s="86" t="s">
        <v>601</v>
      </c>
      <c r="D27" s="27" t="s">
        <v>602</v>
      </c>
      <c r="E27" s="28" t="s">
        <v>186</v>
      </c>
      <c r="G27" s="85">
        <v>14</v>
      </c>
      <c r="I27" s="85">
        <v>30</v>
      </c>
      <c r="J27" s="129"/>
      <c r="K27" s="85">
        <f>3+45</f>
        <v>48</v>
      </c>
      <c r="L27" s="129"/>
      <c r="M27" s="85">
        <f>16+56</f>
        <v>72</v>
      </c>
      <c r="O27" s="85">
        <v>21</v>
      </c>
      <c r="Q27" s="85">
        <v>42</v>
      </c>
      <c r="S27" s="85">
        <f>SUM(20)</f>
        <v>20</v>
      </c>
      <c r="U27" s="85"/>
      <c r="W27" s="85"/>
      <c r="X27" s="129"/>
      <c r="Y27" s="85"/>
      <c r="AA27" s="85">
        <f>28+198</f>
        <v>226</v>
      </c>
      <c r="AC27" s="85">
        <v>29</v>
      </c>
      <c r="AE27" s="85"/>
      <c r="AF27" s="129"/>
      <c r="AG27" s="85">
        <v>15</v>
      </c>
      <c r="AI27" s="85"/>
      <c r="AK27" s="85">
        <f>8+396</f>
        <v>404</v>
      </c>
      <c r="AM27" s="85">
        <v>83</v>
      </c>
      <c r="AO27" s="85">
        <v>4</v>
      </c>
      <c r="AP27" s="129"/>
      <c r="AQ27" s="85"/>
      <c r="AS27" s="85"/>
      <c r="AU27" s="85"/>
      <c r="AW27" s="85">
        <f>SUM(G27,I27,K27,AG27,AI27,AK27,AM27,AO27,AQ27,AS27,AU27)</f>
        <v>598</v>
      </c>
      <c r="AX27" s="85">
        <v>1</v>
      </c>
      <c r="AY27" s="132">
        <f t="shared" si="0"/>
        <v>599</v>
      </c>
      <c r="BA27" s="85">
        <f>SUM(M27,O27,Q27,S27,U27,W27,Y27,AA27,AC27)</f>
        <v>410</v>
      </c>
      <c r="BB27" s="85">
        <v>1</v>
      </c>
      <c r="BC27" s="132">
        <f t="shared" ref="BC27:BC30" si="5">SUM(BA27,BB27)</f>
        <v>411</v>
      </c>
    </row>
    <row r="28" spans="1:55" s="29" customFormat="1" ht="56" x14ac:dyDescent="0.25">
      <c r="A28" s="24"/>
      <c r="B28" s="127"/>
      <c r="C28" s="86" t="s">
        <v>603</v>
      </c>
      <c r="D28" s="27" t="s">
        <v>604</v>
      </c>
      <c r="E28" s="28" t="s">
        <v>186</v>
      </c>
      <c r="G28" s="85"/>
      <c r="I28" s="85"/>
      <c r="J28" s="129"/>
      <c r="K28" s="85"/>
      <c r="L28" s="129"/>
      <c r="M28" s="85">
        <v>2</v>
      </c>
      <c r="O28" s="85"/>
      <c r="Q28" s="85">
        <v>23</v>
      </c>
      <c r="S28" s="85"/>
      <c r="U28" s="85"/>
      <c r="W28" s="85"/>
      <c r="X28" s="129"/>
      <c r="Y28" s="85"/>
      <c r="AA28" s="85">
        <v>12</v>
      </c>
      <c r="AC28" s="85"/>
      <c r="AE28" s="85"/>
      <c r="AF28" s="129"/>
      <c r="AG28" s="85">
        <v>8</v>
      </c>
      <c r="AI28" s="85"/>
      <c r="AK28" s="85">
        <v>12</v>
      </c>
      <c r="AM28" s="85">
        <v>3</v>
      </c>
      <c r="AO28" s="85"/>
      <c r="AP28" s="129"/>
      <c r="AQ28" s="85"/>
      <c r="AS28" s="85"/>
      <c r="AU28" s="85"/>
      <c r="AW28" s="85">
        <f>SUM(G28,I28,K28,AG28,AI28,AK28,AM28,AO28,AQ28,AS28,AU28)</f>
        <v>23</v>
      </c>
      <c r="AX28" s="85">
        <v>1</v>
      </c>
      <c r="AY28" s="132">
        <f t="shared" si="0"/>
        <v>24</v>
      </c>
      <c r="BA28" s="85">
        <f>SUM(M28,O28,Q28,S28,U28,W28,Y28,AA28,AC28)</f>
        <v>37</v>
      </c>
      <c r="BB28" s="85">
        <v>1</v>
      </c>
      <c r="BC28" s="132">
        <f t="shared" si="5"/>
        <v>38</v>
      </c>
    </row>
    <row r="29" spans="1:55" s="29" customFormat="1" ht="28" x14ac:dyDescent="0.25">
      <c r="A29" s="24"/>
      <c r="B29" s="127"/>
      <c r="C29" s="86" t="s">
        <v>392</v>
      </c>
      <c r="D29" s="27"/>
      <c r="E29" s="28"/>
      <c r="G29" s="85">
        <v>10</v>
      </c>
      <c r="I29" s="85">
        <v>35</v>
      </c>
      <c r="J29" s="129"/>
      <c r="K29" s="85">
        <v>44</v>
      </c>
      <c r="L29" s="129"/>
      <c r="M29" s="85">
        <v>190</v>
      </c>
      <c r="O29" s="85"/>
      <c r="Q29" s="85">
        <v>443</v>
      </c>
      <c r="S29" s="85"/>
      <c r="U29" s="85"/>
      <c r="W29" s="85"/>
      <c r="X29" s="129"/>
      <c r="Y29" s="85"/>
      <c r="AA29" s="85">
        <v>182</v>
      </c>
      <c r="AC29" s="85"/>
      <c r="AE29" s="85"/>
      <c r="AF29" s="129"/>
      <c r="AG29" s="85"/>
      <c r="AI29" s="85"/>
      <c r="AK29" s="85"/>
      <c r="AM29" s="85">
        <v>154</v>
      </c>
      <c r="AO29" s="85"/>
      <c r="AP29" s="129"/>
      <c r="AQ29" s="85"/>
      <c r="AS29" s="85"/>
      <c r="AU29" s="85"/>
      <c r="AW29" s="85">
        <f>SUM(G29,I29,K29,AG29,AI29,AK29,AM29,AO29,AQ29,AS29,AU29)</f>
        <v>243</v>
      </c>
      <c r="AX29" s="85">
        <v>30</v>
      </c>
      <c r="AY29" s="132">
        <f t="shared" si="0"/>
        <v>273</v>
      </c>
      <c r="BA29" s="85">
        <f>SUM(M29,O29,Q29,S29,U29,W29,Y29,AA29,AC29)</f>
        <v>815</v>
      </c>
      <c r="BB29" s="85">
        <v>30</v>
      </c>
      <c r="BC29" s="132">
        <f t="shared" si="5"/>
        <v>845</v>
      </c>
    </row>
    <row r="30" spans="1:55" s="29" customFormat="1" ht="28" x14ac:dyDescent="0.25">
      <c r="A30" s="24"/>
      <c r="B30" s="127"/>
      <c r="C30" s="86" t="s">
        <v>393</v>
      </c>
      <c r="D30" s="27"/>
      <c r="E30" s="28"/>
      <c r="G30" s="85"/>
      <c r="I30" s="85">
        <v>1</v>
      </c>
      <c r="J30" s="129"/>
      <c r="K30" s="85"/>
      <c r="L30" s="129"/>
      <c r="M30" s="85"/>
      <c r="O30" s="85"/>
      <c r="Q30" s="85">
        <v>2</v>
      </c>
      <c r="S30" s="85"/>
      <c r="U30" s="85"/>
      <c r="W30" s="85"/>
      <c r="X30" s="129"/>
      <c r="Y30" s="85"/>
      <c r="AA30" s="85">
        <v>1</v>
      </c>
      <c r="AC30" s="85"/>
      <c r="AE30" s="85"/>
      <c r="AF30" s="129"/>
      <c r="AG30" s="85"/>
      <c r="AI30" s="85"/>
      <c r="AK30" s="85"/>
      <c r="AM30" s="85"/>
      <c r="AO30" s="85"/>
      <c r="AP30" s="129"/>
      <c r="AQ30" s="85"/>
      <c r="AS30" s="85"/>
      <c r="AU30" s="85"/>
      <c r="AW30" s="85">
        <f>SUM(G30,I30,K30,AG30,AI30,AK30,AM30,AO30,AQ30,AS30,AU30)</f>
        <v>1</v>
      </c>
      <c r="AX30" s="85">
        <v>1</v>
      </c>
      <c r="AY30" s="132">
        <f t="shared" si="0"/>
        <v>2</v>
      </c>
      <c r="BA30" s="85">
        <f>SUM(M30,O30,Q30,S30,U30,W30,Y30,AA30,AC30)</f>
        <v>3</v>
      </c>
      <c r="BB30" s="85">
        <v>1</v>
      </c>
      <c r="BC30" s="132">
        <f t="shared" si="5"/>
        <v>4</v>
      </c>
    </row>
    <row r="31" spans="1:55" s="29" customFormat="1" ht="16.5" x14ac:dyDescent="0.25">
      <c r="A31" s="24"/>
      <c r="B31" s="127"/>
      <c r="C31" s="86"/>
      <c r="D31" s="27"/>
      <c r="E31" s="28"/>
      <c r="G31" s="85"/>
      <c r="I31" s="85"/>
      <c r="J31" s="129"/>
      <c r="K31" s="85"/>
      <c r="L31" s="129"/>
      <c r="M31" s="85"/>
      <c r="O31" s="85"/>
      <c r="Q31" s="85"/>
      <c r="S31" s="85"/>
      <c r="U31" s="85"/>
      <c r="W31" s="85"/>
      <c r="X31" s="129"/>
      <c r="Y31" s="85"/>
      <c r="AA31" s="85"/>
      <c r="AC31" s="85"/>
      <c r="AE31" s="85"/>
      <c r="AF31" s="129"/>
      <c r="AG31" s="85"/>
      <c r="AI31" s="85"/>
      <c r="AK31" s="85"/>
      <c r="AM31" s="85"/>
      <c r="AO31" s="85"/>
      <c r="AP31" s="129"/>
      <c r="AQ31" s="85"/>
      <c r="AS31" s="85"/>
      <c r="AU31" s="85"/>
      <c r="AW31" s="85"/>
      <c r="AX31" s="85"/>
      <c r="AY31" s="132"/>
      <c r="BA31" s="85"/>
      <c r="BB31" s="85"/>
      <c r="BC31" s="132"/>
    </row>
    <row r="32" spans="1:55" s="29" customFormat="1" ht="62.5" x14ac:dyDescent="0.25">
      <c r="A32" s="24"/>
      <c r="B32" s="127" t="s">
        <v>605</v>
      </c>
      <c r="C32" s="86" t="s">
        <v>606</v>
      </c>
      <c r="D32" s="27" t="s">
        <v>607</v>
      </c>
      <c r="E32" s="28" t="s">
        <v>586</v>
      </c>
      <c r="G32" s="85"/>
      <c r="I32" s="85"/>
      <c r="J32" s="129"/>
      <c r="K32" s="85"/>
      <c r="L32" s="129"/>
      <c r="M32" s="85">
        <v>1</v>
      </c>
      <c r="O32" s="85">
        <v>4</v>
      </c>
      <c r="Q32" s="85">
        <v>7</v>
      </c>
      <c r="S32" s="85">
        <f>SUM(6,15)</f>
        <v>21</v>
      </c>
      <c r="U32" s="85"/>
      <c r="W32" s="85"/>
      <c r="X32" s="129"/>
      <c r="Y32" s="85">
        <v>6</v>
      </c>
      <c r="AA32" s="85">
        <v>1</v>
      </c>
      <c r="AC32" s="85">
        <v>2</v>
      </c>
      <c r="AE32" s="85"/>
      <c r="AF32" s="129"/>
      <c r="AG32" s="85">
        <v>20</v>
      </c>
      <c r="AI32" s="85"/>
      <c r="AK32" s="85">
        <v>2</v>
      </c>
      <c r="AM32" s="85">
        <v>1</v>
      </c>
      <c r="AO32" s="85"/>
      <c r="AP32" s="129"/>
      <c r="AQ32" s="85"/>
      <c r="AS32" s="85"/>
      <c r="AU32" s="85"/>
      <c r="AW32" s="85">
        <f>SUM(G32,I32,K32,AG32,AI32,AK32,AM32,AO32,AQ32,AS32,AU32)</f>
        <v>23</v>
      </c>
      <c r="AX32" s="85">
        <v>1</v>
      </c>
      <c r="AY32" s="132">
        <f t="shared" si="0"/>
        <v>24</v>
      </c>
      <c r="BA32" s="85">
        <f>SUM(M32,O32,Q32,S32,U32,W32,Y32,AA32,AC32)</f>
        <v>42</v>
      </c>
      <c r="BB32" s="85">
        <v>1</v>
      </c>
      <c r="BC32" s="132">
        <f t="shared" ref="BC32" si="6">SUM(BA32,BB32)</f>
        <v>43</v>
      </c>
    </row>
    <row r="33" spans="1:55" s="29" customFormat="1" ht="16.5" x14ac:dyDescent="0.25">
      <c r="A33" s="24"/>
      <c r="B33" s="127"/>
      <c r="C33" s="86"/>
      <c r="D33" s="27"/>
      <c r="E33" s="28"/>
      <c r="G33" s="85"/>
      <c r="I33" s="85"/>
      <c r="J33" s="129"/>
      <c r="K33" s="85"/>
      <c r="L33" s="129"/>
      <c r="M33" s="85"/>
      <c r="O33" s="85"/>
      <c r="Q33" s="85"/>
      <c r="S33" s="85"/>
      <c r="U33" s="85"/>
      <c r="W33" s="85"/>
      <c r="X33" s="129"/>
      <c r="Y33" s="85"/>
      <c r="AA33" s="85"/>
      <c r="AC33" s="85"/>
      <c r="AE33" s="85"/>
      <c r="AF33" s="129"/>
      <c r="AG33" s="85"/>
      <c r="AI33" s="85"/>
      <c r="AK33" s="85"/>
      <c r="AM33" s="85"/>
      <c r="AO33" s="85"/>
      <c r="AP33" s="129"/>
      <c r="AQ33" s="85"/>
      <c r="AS33" s="85"/>
      <c r="AU33" s="85"/>
      <c r="AW33" s="85"/>
      <c r="AX33" s="85"/>
      <c r="AY33" s="132"/>
      <c r="BA33" s="85"/>
      <c r="BB33" s="85"/>
      <c r="BC33" s="132"/>
    </row>
    <row r="34" spans="1:55" s="29" customFormat="1" ht="16.5" x14ac:dyDescent="0.25">
      <c r="A34" s="24"/>
      <c r="B34" s="127"/>
      <c r="C34" s="135" t="s">
        <v>608</v>
      </c>
      <c r="D34" s="27"/>
      <c r="E34" s="28"/>
      <c r="G34" s="85"/>
      <c r="I34" s="85"/>
      <c r="J34" s="129"/>
      <c r="K34" s="85"/>
      <c r="L34" s="129"/>
      <c r="M34" s="85"/>
      <c r="O34" s="85"/>
      <c r="Q34" s="85"/>
      <c r="S34" s="85"/>
      <c r="U34" s="85"/>
      <c r="W34" s="85"/>
      <c r="X34" s="129"/>
      <c r="Y34" s="85"/>
      <c r="AA34" s="85"/>
      <c r="AC34" s="85"/>
      <c r="AE34" s="85"/>
      <c r="AF34" s="129"/>
      <c r="AG34" s="85"/>
      <c r="AI34" s="85"/>
      <c r="AK34" s="85"/>
      <c r="AM34" s="85"/>
      <c r="AO34" s="85"/>
      <c r="AP34" s="129"/>
      <c r="AQ34" s="85"/>
      <c r="AS34" s="85"/>
      <c r="AU34" s="85"/>
      <c r="AW34" s="85"/>
      <c r="AX34" s="85"/>
      <c r="AY34" s="132"/>
      <c r="BA34" s="85"/>
      <c r="BB34" s="85"/>
      <c r="BC34" s="132"/>
    </row>
    <row r="35" spans="1:55" s="29" customFormat="1" ht="75" x14ac:dyDescent="0.25">
      <c r="A35" s="24"/>
      <c r="B35" s="127" t="s">
        <v>609</v>
      </c>
      <c r="C35" s="87" t="s">
        <v>394</v>
      </c>
      <c r="D35" s="73" t="s">
        <v>395</v>
      </c>
      <c r="E35" s="28" t="s">
        <v>586</v>
      </c>
      <c r="G35" s="85"/>
      <c r="I35" s="85"/>
      <c r="J35" s="129"/>
      <c r="K35" s="85"/>
      <c r="L35" s="129"/>
      <c r="M35" s="85"/>
      <c r="O35" s="85"/>
      <c r="Q35" s="85">
        <v>2</v>
      </c>
      <c r="S35" s="85"/>
      <c r="U35" s="85"/>
      <c r="W35" s="85"/>
      <c r="X35" s="129"/>
      <c r="Y35" s="85"/>
      <c r="AA35" s="85"/>
      <c r="AC35" s="85"/>
      <c r="AE35" s="85"/>
      <c r="AF35" s="129"/>
      <c r="AG35" s="85"/>
      <c r="AI35" s="85"/>
      <c r="AK35" s="85"/>
      <c r="AM35" s="85"/>
      <c r="AO35" s="85"/>
      <c r="AP35" s="129"/>
      <c r="AQ35" s="85"/>
      <c r="AS35" s="85"/>
      <c r="AU35" s="85"/>
      <c r="AW35" s="85">
        <f>SUM(G35,I35,K35,AG35,AI35,AK35,AM35,AO35,AQ35,AS35,AU35)</f>
        <v>0</v>
      </c>
      <c r="AX35" s="85">
        <v>1</v>
      </c>
      <c r="AY35" s="132">
        <f t="shared" si="0"/>
        <v>1</v>
      </c>
      <c r="BA35" s="85">
        <f>SUM(M35,O35,Q35,S35,U35,W35,Y35,AA35,AC35)</f>
        <v>2</v>
      </c>
      <c r="BB35" s="85">
        <v>1</v>
      </c>
      <c r="BC35" s="132">
        <f t="shared" ref="BC35:BC38" si="7">SUM(BA35,BB35)</f>
        <v>3</v>
      </c>
    </row>
    <row r="36" spans="1:55" s="29" customFormat="1" ht="62.5" x14ac:dyDescent="0.25">
      <c r="A36" s="24"/>
      <c r="B36" s="127" t="s">
        <v>610</v>
      </c>
      <c r="C36" s="86" t="s">
        <v>396</v>
      </c>
      <c r="D36" s="73" t="s">
        <v>397</v>
      </c>
      <c r="E36" s="28" t="s">
        <v>586</v>
      </c>
      <c r="G36" s="85"/>
      <c r="I36" s="85"/>
      <c r="J36" s="129"/>
      <c r="K36" s="85"/>
      <c r="L36" s="129"/>
      <c r="M36" s="85"/>
      <c r="O36" s="85"/>
      <c r="Q36" s="85"/>
      <c r="S36" s="85"/>
      <c r="U36" s="85"/>
      <c r="W36" s="85"/>
      <c r="X36" s="129"/>
      <c r="Y36" s="85"/>
      <c r="AA36" s="85"/>
      <c r="AC36" s="85"/>
      <c r="AE36" s="85"/>
      <c r="AF36" s="129"/>
      <c r="AG36" s="85">
        <v>11</v>
      </c>
      <c r="AI36" s="85"/>
      <c r="AK36" s="85"/>
      <c r="AM36" s="85"/>
      <c r="AO36" s="85"/>
      <c r="AP36" s="129"/>
      <c r="AQ36" s="85"/>
      <c r="AS36" s="85"/>
      <c r="AU36" s="85"/>
      <c r="AW36" s="85">
        <f>SUM(G36,I36,K36,AG36,AI36,AK36,AM36,AO36,AQ36,AS36,AU36)</f>
        <v>11</v>
      </c>
      <c r="AX36" s="85">
        <v>1</v>
      </c>
      <c r="AY36" s="132">
        <f t="shared" si="0"/>
        <v>12</v>
      </c>
      <c r="BA36" s="85">
        <f>SUM(M36,O36,Q36,S36,U36,W36,Y36,AA36,AC36)</f>
        <v>0</v>
      </c>
      <c r="BB36" s="85">
        <v>1</v>
      </c>
      <c r="BC36" s="132">
        <f t="shared" si="7"/>
        <v>1</v>
      </c>
    </row>
    <row r="37" spans="1:55" s="29" customFormat="1" ht="75" x14ac:dyDescent="0.25">
      <c r="A37" s="24"/>
      <c r="B37" s="127" t="s">
        <v>611</v>
      </c>
      <c r="C37" s="86" t="s">
        <v>398</v>
      </c>
      <c r="D37" s="27" t="s">
        <v>399</v>
      </c>
      <c r="E37" s="28" t="s">
        <v>586</v>
      </c>
      <c r="G37" s="85"/>
      <c r="I37" s="85"/>
      <c r="J37" s="129"/>
      <c r="K37" s="85"/>
      <c r="L37" s="129"/>
      <c r="M37" s="85"/>
      <c r="O37" s="85"/>
      <c r="Q37" s="85">
        <v>1</v>
      </c>
      <c r="S37" s="85"/>
      <c r="U37" s="85"/>
      <c r="W37" s="85"/>
      <c r="X37" s="129"/>
      <c r="Y37" s="85"/>
      <c r="AA37" s="85"/>
      <c r="AC37" s="85"/>
      <c r="AE37" s="85"/>
      <c r="AF37" s="129"/>
      <c r="AG37" s="85"/>
      <c r="AI37" s="85"/>
      <c r="AK37" s="85">
        <v>2</v>
      </c>
      <c r="AM37" s="85"/>
      <c r="AO37" s="85"/>
      <c r="AP37" s="129"/>
      <c r="AQ37" s="85"/>
      <c r="AS37" s="85"/>
      <c r="AU37" s="85"/>
      <c r="AW37" s="85">
        <f>SUM(G37,I37,K37,AG37,AI37,AK37,AM37,AO37,AQ37,AS37,AU37)</f>
        <v>2</v>
      </c>
      <c r="AX37" s="85">
        <v>1</v>
      </c>
      <c r="AY37" s="132">
        <f t="shared" si="0"/>
        <v>3</v>
      </c>
      <c r="BA37" s="85">
        <f>SUM(M37,O37,Q37,S37,U37,W37,Y37,AA37,AC37)</f>
        <v>1</v>
      </c>
      <c r="BB37" s="85">
        <v>1</v>
      </c>
      <c r="BC37" s="132">
        <f t="shared" si="7"/>
        <v>2</v>
      </c>
    </row>
    <row r="38" spans="1:55" s="29" customFormat="1" ht="42" x14ac:dyDescent="0.25">
      <c r="A38" s="24"/>
      <c r="B38" s="127"/>
      <c r="C38" s="86" t="s">
        <v>400</v>
      </c>
      <c r="D38" s="27" t="s">
        <v>612</v>
      </c>
      <c r="E38" s="28"/>
      <c r="G38" s="85"/>
      <c r="I38" s="85"/>
      <c r="J38" s="129"/>
      <c r="K38" s="85"/>
      <c r="L38" s="129"/>
      <c r="M38" s="85"/>
      <c r="O38" s="85"/>
      <c r="Q38" s="85">
        <v>3</v>
      </c>
      <c r="S38" s="85"/>
      <c r="U38" s="85"/>
      <c r="W38" s="85"/>
      <c r="X38" s="129"/>
      <c r="Y38" s="85"/>
      <c r="AA38" s="85"/>
      <c r="AC38" s="85"/>
      <c r="AE38" s="85"/>
      <c r="AF38" s="129"/>
      <c r="AG38" s="85"/>
      <c r="AI38" s="85"/>
      <c r="AK38" s="85"/>
      <c r="AM38" s="85"/>
      <c r="AO38" s="85"/>
      <c r="AP38" s="129"/>
      <c r="AQ38" s="85"/>
      <c r="AS38" s="85"/>
      <c r="AU38" s="85"/>
      <c r="AW38" s="85">
        <f>SUM(G38,I38,K38,AG38,AI38,AK38,AM38,AO38,AQ38,AS38,AU38)</f>
        <v>0</v>
      </c>
      <c r="AX38" s="85">
        <v>1</v>
      </c>
      <c r="AY38" s="132">
        <f t="shared" si="0"/>
        <v>1</v>
      </c>
      <c r="BA38" s="85">
        <f>SUM(M38,O38,Q38,S38,U38,W38,Y38,AA38,AC38)</f>
        <v>3</v>
      </c>
      <c r="BB38" s="85">
        <v>0</v>
      </c>
      <c r="BC38" s="132">
        <f t="shared" si="7"/>
        <v>3</v>
      </c>
    </row>
    <row r="40" spans="1:55" s="136" customFormat="1" x14ac:dyDescent="0.35">
      <c r="C40" s="136" t="s">
        <v>613</v>
      </c>
      <c r="G40" s="75">
        <f>SUM(G10:G38)</f>
        <v>24</v>
      </c>
      <c r="I40" s="75">
        <f>SUM(I10:I38)</f>
        <v>80</v>
      </c>
      <c r="K40" s="75">
        <f>SUM(K10:K38)</f>
        <v>123</v>
      </c>
      <c r="M40" s="75">
        <f>SUM(M10:M38)</f>
        <v>298</v>
      </c>
      <c r="O40" s="75">
        <f>SUM(O10:O38)</f>
        <v>88</v>
      </c>
      <c r="Q40" s="75">
        <f>SUM(Q10:Q38)</f>
        <v>770</v>
      </c>
      <c r="S40" s="75">
        <f>SUM(S10:S38)</f>
        <v>177</v>
      </c>
      <c r="U40" s="75">
        <f>SUM(U10:U38)</f>
        <v>0</v>
      </c>
      <c r="W40" s="75">
        <f>SUM(W10:W38)</f>
        <v>0</v>
      </c>
      <c r="Y40" s="75">
        <f>SUM(Y10:Y38)</f>
        <v>86</v>
      </c>
      <c r="AA40" s="75">
        <f>SUM(AA10:AA38)</f>
        <v>445</v>
      </c>
      <c r="AC40" s="75">
        <f>SUM(AC10:AC38)</f>
        <v>79</v>
      </c>
      <c r="AE40" s="75">
        <f>SUM(AE10:AE38)</f>
        <v>0</v>
      </c>
      <c r="AG40" s="75">
        <f>SUM(AG10:AG38)</f>
        <v>426</v>
      </c>
      <c r="AI40" s="75">
        <f>SUM(AI10:AI38)</f>
        <v>293</v>
      </c>
      <c r="AK40" s="75">
        <f>SUM(AK10:AK38)</f>
        <v>640</v>
      </c>
      <c r="AM40" s="75">
        <f>SUM(AM10:AM38)</f>
        <v>289</v>
      </c>
      <c r="AO40" s="75">
        <f>SUM(AO10:AO38)</f>
        <v>26</v>
      </c>
      <c r="AQ40" s="75">
        <f>SUM(AQ10:AQ38)</f>
        <v>0</v>
      </c>
      <c r="AS40" s="75">
        <f>SUM(AS10:AS38)</f>
        <v>0</v>
      </c>
      <c r="AU40" s="75">
        <f>SUM(AU10:AU38)</f>
        <v>0</v>
      </c>
      <c r="AW40" s="75">
        <f>SUM(AW10:AW38)</f>
        <v>1901</v>
      </c>
      <c r="AY40" s="137">
        <f>SUM(AY10:AY38)</f>
        <v>2031</v>
      </c>
      <c r="BA40" s="75">
        <f>SUM(BA10:BA38)</f>
        <v>1943</v>
      </c>
      <c r="BC40" s="137">
        <f>SUM(BC10:BC38)</f>
        <v>2061</v>
      </c>
    </row>
    <row r="42" spans="1:55" x14ac:dyDescent="0.3">
      <c r="D42" s="73"/>
      <c r="AQ42" s="139" t="s">
        <v>614</v>
      </c>
      <c r="AU42" s="148">
        <f>SUM(F40:AU40)</f>
        <v>3844</v>
      </c>
    </row>
    <row r="43" spans="1:55" x14ac:dyDescent="0.3">
      <c r="AU43" s="148"/>
    </row>
    <row r="44" spans="1:55" x14ac:dyDescent="0.3">
      <c r="AQ44" s="139" t="s">
        <v>615</v>
      </c>
      <c r="AU44" s="148">
        <f>SUM(AW40,BA40)</f>
        <v>3844</v>
      </c>
    </row>
  </sheetData>
  <sheetProtection algorithmName="SHA-512" hashValue="a5IbK3DCjOlYHqanKgcYy7u29zmyfLf+pR6h0uniWZ/sNw1sMPujcU8ALlVnWFvV191f78fVUguWMNx2n2xAGA==" saltValue="enn94k7Xp4Gt8MVWbgS2Pg==" spinCount="100000" sheet="1" objects="1" scenarios="1"/>
  <mergeCells count="3">
    <mergeCell ref="B2:C2"/>
    <mergeCell ref="AW4:AY4"/>
    <mergeCell ref="BA4:BC4"/>
  </mergeCells>
  <printOptions horizontalCentered="1"/>
  <pageMargins left="0.51181102362204722" right="0.51181102362204722" top="0.78740157480314965" bottom="0.78740157480314965" header="0.31496062992125984" footer="0.31496062992125984"/>
  <pageSetup paperSize="9" scale="28" orientation="landscape" horizontalDpi="0" verticalDpi="0" r:id="rId1"/>
  <headerFooter>
    <oddFooter>&amp;R&amp;9&amp;F /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8" tint="0.79998168889431442"/>
    <pageSetUpPr fitToPage="1"/>
  </sheetPr>
  <dimension ref="A1:L33"/>
  <sheetViews>
    <sheetView zoomScale="90" zoomScaleNormal="90" zoomScaleSheetLayoutView="90" workbookViewId="0">
      <pane xSplit="4" topLeftCell="E1" activePane="topRight" state="frozen"/>
      <selection activeCell="J25" sqref="J25"/>
      <selection pane="topRight" activeCell="J25" sqref="J25"/>
    </sheetView>
  </sheetViews>
  <sheetFormatPr baseColWidth="10" defaultColWidth="11.36328125" defaultRowHeight="14" x14ac:dyDescent="0.3"/>
  <cols>
    <col min="1" max="1" width="2.36328125" style="4" customWidth="1"/>
    <col min="2" max="2" width="10.6328125" style="4" customWidth="1"/>
    <col min="3" max="3" width="35.36328125" style="4" customWidth="1"/>
    <col min="4" max="4" width="89" style="4" customWidth="1"/>
    <col min="5" max="5" width="18.36328125" style="4" customWidth="1"/>
    <col min="6" max="6" width="6" style="4" customWidth="1"/>
    <col min="7" max="7" width="13.08984375" style="4" customWidth="1"/>
    <col min="8" max="9" width="11" style="15" customWidth="1"/>
    <col min="10" max="10" width="14.6328125" style="15" customWidth="1"/>
    <col min="11" max="11" width="24.6328125" style="15" customWidth="1"/>
    <col min="12" max="12" width="1.90625" style="4" customWidth="1"/>
    <col min="13" max="16384" width="11.36328125" style="4"/>
  </cols>
  <sheetData>
    <row r="1" spans="1:12" ht="14.5" thickBot="1" x14ac:dyDescent="0.35">
      <c r="A1" s="3"/>
      <c r="B1" s="3"/>
      <c r="C1" s="3"/>
      <c r="D1" s="3"/>
      <c r="E1" s="3"/>
      <c r="F1" s="3"/>
      <c r="G1" s="3"/>
      <c r="H1" s="7"/>
      <c r="I1" s="7"/>
      <c r="J1" s="7"/>
      <c r="K1" s="7"/>
      <c r="L1" s="3"/>
    </row>
    <row r="2" spans="1:12" s="6" customFormat="1" ht="24.75" customHeight="1" thickBot="1" x14ac:dyDescent="0.4">
      <c r="A2" s="5"/>
      <c r="B2" s="8" t="s">
        <v>29</v>
      </c>
      <c r="C2" s="9" t="s">
        <v>217</v>
      </c>
      <c r="D2" s="10"/>
      <c r="E2" s="261" t="s">
        <v>505</v>
      </c>
      <c r="F2" s="10"/>
      <c r="G2" s="10"/>
      <c r="H2" s="10"/>
      <c r="I2" s="10"/>
      <c r="J2" s="10"/>
      <c r="K2" s="11"/>
      <c r="L2" s="5"/>
    </row>
    <row r="3" spans="1:12" ht="64.5" customHeight="1" thickBot="1" x14ac:dyDescent="0.35">
      <c r="A3" s="3"/>
      <c r="B3" s="338" t="s">
        <v>146</v>
      </c>
      <c r="C3" s="339"/>
      <c r="D3" s="339"/>
      <c r="E3" s="12"/>
      <c r="F3" s="342" t="str">
        <f>'Summen alle Lose'!G6</f>
        <v>[ Name, Firmenbezeichnung des Anbieters ist hier einzutragen ] 
Fa. Musterfirma ….</v>
      </c>
      <c r="G3" s="343"/>
      <c r="H3" s="343"/>
      <c r="I3" s="343"/>
      <c r="J3" s="343"/>
      <c r="K3" s="344"/>
      <c r="L3" s="3"/>
    </row>
    <row r="4" spans="1:12" ht="16.5" customHeight="1" x14ac:dyDescent="0.3">
      <c r="A4" s="3"/>
      <c r="B4" s="13"/>
      <c r="C4" s="14"/>
      <c r="D4" s="3"/>
      <c r="E4" s="3"/>
      <c r="F4" s="3"/>
      <c r="G4" s="3"/>
      <c r="H4" s="7"/>
      <c r="I4" s="7"/>
      <c r="K4" s="16"/>
      <c r="L4" s="3"/>
    </row>
    <row r="5" spans="1:12" s="22" customFormat="1" ht="54.75" customHeight="1" x14ac:dyDescent="0.35">
      <c r="A5" s="17"/>
      <c r="B5" s="18" t="s">
        <v>0</v>
      </c>
      <c r="C5" s="19" t="s">
        <v>21</v>
      </c>
      <c r="D5" s="19" t="s">
        <v>1</v>
      </c>
      <c r="E5" s="19" t="s">
        <v>31</v>
      </c>
      <c r="F5" s="340" t="s">
        <v>33</v>
      </c>
      <c r="G5" s="341"/>
      <c r="H5" s="20" t="s">
        <v>15</v>
      </c>
      <c r="I5" s="20" t="s">
        <v>13</v>
      </c>
      <c r="J5" s="20" t="s">
        <v>35</v>
      </c>
      <c r="K5" s="21" t="s">
        <v>12</v>
      </c>
      <c r="L5" s="17"/>
    </row>
    <row r="6" spans="1:12" s="22" customFormat="1" ht="24" customHeight="1" x14ac:dyDescent="0.35">
      <c r="A6" s="17"/>
      <c r="B6" s="18"/>
      <c r="C6" s="19"/>
      <c r="D6" s="19"/>
      <c r="E6" s="19"/>
      <c r="F6" s="262"/>
      <c r="G6" s="263"/>
      <c r="H6" s="20"/>
      <c r="I6" s="20"/>
      <c r="J6" s="20"/>
      <c r="K6" s="23" t="s">
        <v>36</v>
      </c>
      <c r="L6" s="17"/>
    </row>
    <row r="7" spans="1:12" s="29" customFormat="1" ht="94.25" customHeight="1" x14ac:dyDescent="0.25">
      <c r="A7" s="24"/>
      <c r="B7" s="25" t="s">
        <v>43</v>
      </c>
      <c r="C7" s="264" t="s">
        <v>375</v>
      </c>
      <c r="D7" s="74" t="s">
        <v>376</v>
      </c>
      <c r="E7" s="28" t="s">
        <v>186</v>
      </c>
      <c r="F7" s="265">
        <v>1</v>
      </c>
      <c r="G7" s="266" t="s">
        <v>34</v>
      </c>
      <c r="H7" s="267">
        <f>'[1]T+T kraft- u nicht kraftbetät.'!$AY$9</f>
        <v>58</v>
      </c>
      <c r="I7" s="267" t="s">
        <v>14</v>
      </c>
      <c r="J7" s="2"/>
      <c r="K7" s="268">
        <f t="shared" ref="K7:K10" si="0">ROUNDUP(F7*H7*J7,2)</f>
        <v>0</v>
      </c>
      <c r="L7" s="24"/>
    </row>
    <row r="8" spans="1:12" s="29" customFormat="1" ht="94.25" customHeight="1" x14ac:dyDescent="0.25">
      <c r="A8" s="24"/>
      <c r="B8" s="25" t="s">
        <v>44</v>
      </c>
      <c r="C8" s="264" t="s">
        <v>377</v>
      </c>
      <c r="D8" s="74" t="s">
        <v>378</v>
      </c>
      <c r="E8" s="28" t="s">
        <v>186</v>
      </c>
      <c r="F8" s="265">
        <v>1</v>
      </c>
      <c r="G8" s="266" t="s">
        <v>34</v>
      </c>
      <c r="H8" s="267">
        <f>'[1]T+T kraft- u nicht kraftbetät.'!$AY$10</f>
        <v>1</v>
      </c>
      <c r="I8" s="267" t="s">
        <v>14</v>
      </c>
      <c r="J8" s="2"/>
      <c r="K8" s="268">
        <f t="shared" ref="K8" si="1">ROUNDUP(F8*H8*J8,2)</f>
        <v>0</v>
      </c>
      <c r="L8" s="24"/>
    </row>
    <row r="9" spans="1:12" s="29" customFormat="1" ht="89.4" customHeight="1" x14ac:dyDescent="0.25">
      <c r="A9" s="24"/>
      <c r="B9" s="25" t="s">
        <v>45</v>
      </c>
      <c r="C9" s="264" t="s">
        <v>379</v>
      </c>
      <c r="D9" s="74" t="s">
        <v>380</v>
      </c>
      <c r="E9" s="28" t="s">
        <v>186</v>
      </c>
      <c r="F9" s="265">
        <v>1</v>
      </c>
      <c r="G9" s="266" t="s">
        <v>34</v>
      </c>
      <c r="H9" s="267">
        <f>'[1]T+T kraft- u nicht kraftbetät.'!$AY$11</f>
        <v>3</v>
      </c>
      <c r="I9" s="267" t="s">
        <v>14</v>
      </c>
      <c r="J9" s="2"/>
      <c r="K9" s="268">
        <f t="shared" si="0"/>
        <v>0</v>
      </c>
      <c r="L9" s="24"/>
    </row>
    <row r="10" spans="1:12" s="29" customFormat="1" ht="82.25" customHeight="1" x14ac:dyDescent="0.25">
      <c r="A10" s="24"/>
      <c r="B10" s="25" t="s">
        <v>46</v>
      </c>
      <c r="C10" s="264" t="s">
        <v>381</v>
      </c>
      <c r="D10" s="74" t="s">
        <v>382</v>
      </c>
      <c r="E10" s="28" t="s">
        <v>186</v>
      </c>
      <c r="F10" s="265">
        <v>1</v>
      </c>
      <c r="G10" s="266" t="s">
        <v>34</v>
      </c>
      <c r="H10" s="267">
        <f>'[1]T+T kraft- u nicht kraftbetät.'!$AY$12</f>
        <v>15</v>
      </c>
      <c r="I10" s="267" t="s">
        <v>14</v>
      </c>
      <c r="J10" s="2"/>
      <c r="K10" s="268">
        <f t="shared" si="0"/>
        <v>0</v>
      </c>
      <c r="L10" s="24"/>
    </row>
    <row r="11" spans="1:12" s="29" customFormat="1" ht="11.5" customHeight="1" x14ac:dyDescent="0.25">
      <c r="A11" s="24"/>
      <c r="B11" s="25"/>
      <c r="C11" s="269"/>
      <c r="D11" s="73"/>
      <c r="E11" s="28"/>
      <c r="F11" s="265"/>
      <c r="G11" s="266"/>
      <c r="H11" s="267"/>
      <c r="I11" s="267"/>
      <c r="J11" s="270"/>
      <c r="K11" s="268"/>
      <c r="L11" s="24"/>
    </row>
    <row r="12" spans="1:12" s="29" customFormat="1" ht="81.650000000000006" customHeight="1" x14ac:dyDescent="0.25">
      <c r="A12" s="24"/>
      <c r="B12" s="25" t="s">
        <v>47</v>
      </c>
      <c r="C12" s="264" t="s">
        <v>383</v>
      </c>
      <c r="D12" s="27" t="s">
        <v>384</v>
      </c>
      <c r="E12" s="28" t="s">
        <v>186</v>
      </c>
      <c r="F12" s="265">
        <v>1</v>
      </c>
      <c r="G12" s="266" t="s">
        <v>34</v>
      </c>
      <c r="H12" s="267">
        <f>'[1]T+T kraft- u nicht kraftbetät.'!$AY$14</f>
        <v>12</v>
      </c>
      <c r="I12" s="267" t="s">
        <v>14</v>
      </c>
      <c r="J12" s="2"/>
      <c r="K12" s="268">
        <f>ROUNDUP(F12*H12*J12,2)</f>
        <v>0</v>
      </c>
      <c r="L12" s="24"/>
    </row>
    <row r="13" spans="1:12" s="29" customFormat="1" ht="70.25" customHeight="1" x14ac:dyDescent="0.25">
      <c r="A13" s="24"/>
      <c r="B13" s="25" t="s">
        <v>219</v>
      </c>
      <c r="C13" s="271" t="s">
        <v>385</v>
      </c>
      <c r="D13" s="73" t="s">
        <v>386</v>
      </c>
      <c r="E13" s="28" t="s">
        <v>186</v>
      </c>
      <c r="F13" s="265">
        <v>1</v>
      </c>
      <c r="G13" s="266" t="s">
        <v>34</v>
      </c>
      <c r="H13" s="267">
        <f>'[1]T+T kraft- u nicht kraftbetät.'!$AY$15</f>
        <v>21</v>
      </c>
      <c r="I13" s="267" t="s">
        <v>14</v>
      </c>
      <c r="J13" s="2"/>
      <c r="K13" s="268">
        <f t="shared" ref="K13:K18" si="2">ROUNDUP(F13*H13*J13,2)</f>
        <v>0</v>
      </c>
      <c r="L13" s="24"/>
    </row>
    <row r="14" spans="1:12" s="29" customFormat="1" ht="70.25" customHeight="1" x14ac:dyDescent="0.25">
      <c r="A14" s="24"/>
      <c r="B14" s="25" t="s">
        <v>220</v>
      </c>
      <c r="C14" s="264" t="s">
        <v>387</v>
      </c>
      <c r="D14" s="73" t="s">
        <v>388</v>
      </c>
      <c r="E14" s="28" t="s">
        <v>186</v>
      </c>
      <c r="F14" s="265">
        <v>1</v>
      </c>
      <c r="G14" s="266" t="s">
        <v>34</v>
      </c>
      <c r="H14" s="267">
        <f>'[1]T+T kraft- u nicht kraftbetät.'!$AY$16</f>
        <v>1</v>
      </c>
      <c r="I14" s="267" t="s">
        <v>14</v>
      </c>
      <c r="J14" s="2"/>
      <c r="K14" s="268">
        <f>ROUNDUP(F14*H14*J14,2)</f>
        <v>0</v>
      </c>
      <c r="L14" s="24"/>
    </row>
    <row r="15" spans="1:12" s="29" customFormat="1" ht="70.25" customHeight="1" x14ac:dyDescent="0.25">
      <c r="A15" s="24"/>
      <c r="B15" s="25" t="s">
        <v>221</v>
      </c>
      <c r="C15" s="264" t="s">
        <v>389</v>
      </c>
      <c r="D15" s="73" t="s">
        <v>390</v>
      </c>
      <c r="E15" s="28" t="s">
        <v>186</v>
      </c>
      <c r="F15" s="265">
        <v>1</v>
      </c>
      <c r="G15" s="266" t="s">
        <v>34</v>
      </c>
      <c r="H15" s="267">
        <f>'[1]T+T kraft- u nicht kraftbetät.'!$AY$17</f>
        <v>1</v>
      </c>
      <c r="I15" s="267" t="s">
        <v>14</v>
      </c>
      <c r="J15" s="2"/>
      <c r="K15" s="268">
        <f t="shared" ref="K15:K16" si="3">ROUNDUP(F15*H15*J15,2)</f>
        <v>0</v>
      </c>
      <c r="L15" s="24"/>
    </row>
    <row r="16" spans="1:12" s="29" customFormat="1" ht="70.25" customHeight="1" x14ac:dyDescent="0.25">
      <c r="A16" s="24"/>
      <c r="B16" s="25" t="s">
        <v>222</v>
      </c>
      <c r="C16" s="264" t="s">
        <v>391</v>
      </c>
      <c r="D16" s="73" t="s">
        <v>404</v>
      </c>
      <c r="E16" s="28" t="s">
        <v>186</v>
      </c>
      <c r="F16" s="265">
        <v>1</v>
      </c>
      <c r="G16" s="266" t="s">
        <v>34</v>
      </c>
      <c r="H16" s="267">
        <f>'[1]T+T kraft- u nicht kraftbetät.'!$AY$18</f>
        <v>28</v>
      </c>
      <c r="I16" s="267" t="s">
        <v>14</v>
      </c>
      <c r="J16" s="2"/>
      <c r="K16" s="268">
        <f t="shared" si="3"/>
        <v>0</v>
      </c>
      <c r="L16" s="24"/>
    </row>
    <row r="17" spans="1:12" s="29" customFormat="1" ht="11.5" customHeight="1" x14ac:dyDescent="0.25">
      <c r="A17" s="24"/>
      <c r="B17" s="25"/>
      <c r="C17" s="269"/>
      <c r="D17" s="73"/>
      <c r="E17" s="28"/>
      <c r="F17" s="265"/>
      <c r="G17" s="266"/>
      <c r="H17" s="267"/>
      <c r="I17" s="267"/>
      <c r="J17" s="270"/>
      <c r="K17" s="268"/>
      <c r="L17" s="24"/>
    </row>
    <row r="18" spans="1:12" s="29" customFormat="1" ht="61" customHeight="1" x14ac:dyDescent="0.25">
      <c r="A18" s="24"/>
      <c r="B18" s="25" t="s">
        <v>223</v>
      </c>
      <c r="C18" s="26" t="s">
        <v>138</v>
      </c>
      <c r="D18" s="27" t="s">
        <v>218</v>
      </c>
      <c r="E18" s="28" t="s">
        <v>186</v>
      </c>
      <c r="F18" s="265">
        <v>1</v>
      </c>
      <c r="G18" s="266" t="s">
        <v>34</v>
      </c>
      <c r="H18" s="267">
        <f>'[1]T+T kraft- u nicht kraftbetät.'!$AY$31</f>
        <v>25</v>
      </c>
      <c r="I18" s="267" t="s">
        <v>14</v>
      </c>
      <c r="J18" s="2"/>
      <c r="K18" s="268">
        <f t="shared" si="2"/>
        <v>0</v>
      </c>
      <c r="L18" s="24"/>
    </row>
    <row r="19" spans="1:12" s="29" customFormat="1" ht="11.5" customHeight="1" x14ac:dyDescent="0.25">
      <c r="A19" s="24"/>
      <c r="B19" s="25"/>
      <c r="C19" s="269"/>
      <c r="D19" s="73"/>
      <c r="E19" s="28"/>
      <c r="F19" s="265"/>
      <c r="G19" s="266"/>
      <c r="H19" s="267"/>
      <c r="I19" s="267"/>
      <c r="J19" s="270"/>
      <c r="K19" s="268"/>
      <c r="L19" s="24"/>
    </row>
    <row r="20" spans="1:12" s="29" customFormat="1" ht="58.75" customHeight="1" x14ac:dyDescent="0.25">
      <c r="A20" s="24"/>
      <c r="B20" s="25" t="s">
        <v>224</v>
      </c>
      <c r="C20" s="26" t="s">
        <v>238</v>
      </c>
      <c r="D20" s="27" t="s">
        <v>306</v>
      </c>
      <c r="E20" s="28" t="s">
        <v>236</v>
      </c>
      <c r="F20" s="272">
        <v>0.25</v>
      </c>
      <c r="G20" s="273" t="s">
        <v>239</v>
      </c>
      <c r="H20" s="267">
        <f>SUM(H7:H16)</f>
        <v>140</v>
      </c>
      <c r="I20" s="267" t="s">
        <v>14</v>
      </c>
      <c r="J20" s="2"/>
      <c r="K20" s="268">
        <f t="shared" ref="K20:K22" si="4">ROUNDUP(F20*H20*J20,2)</f>
        <v>0</v>
      </c>
      <c r="L20" s="24"/>
    </row>
    <row r="21" spans="1:12" s="29" customFormat="1" ht="59" customHeight="1" x14ac:dyDescent="0.25">
      <c r="A21" s="24"/>
      <c r="B21" s="25" t="s">
        <v>225</v>
      </c>
      <c r="C21" s="26" t="s">
        <v>237</v>
      </c>
      <c r="D21" s="27" t="s">
        <v>307</v>
      </c>
      <c r="E21" s="28" t="s">
        <v>236</v>
      </c>
      <c r="F21" s="272">
        <v>0.25</v>
      </c>
      <c r="G21" s="273" t="s">
        <v>239</v>
      </c>
      <c r="H21" s="267">
        <v>1</v>
      </c>
      <c r="I21" s="267" t="s">
        <v>14</v>
      </c>
      <c r="J21" s="2"/>
      <c r="K21" s="268">
        <f t="shared" ref="K21" si="5">ROUNDUP(F21*H21*J21,2)</f>
        <v>0</v>
      </c>
      <c r="L21" s="24"/>
    </row>
    <row r="22" spans="1:12" s="29" customFormat="1" ht="59.4" customHeight="1" x14ac:dyDescent="0.25">
      <c r="A22" s="24"/>
      <c r="B22" s="25" t="s">
        <v>226</v>
      </c>
      <c r="C22" s="26" t="s">
        <v>242</v>
      </c>
      <c r="D22" s="27" t="s">
        <v>405</v>
      </c>
      <c r="E22" s="27" t="s">
        <v>234</v>
      </c>
      <c r="F22" s="267">
        <v>1</v>
      </c>
      <c r="G22" s="266" t="s">
        <v>240</v>
      </c>
      <c r="H22" s="267">
        <v>1</v>
      </c>
      <c r="I22" s="267" t="s">
        <v>14</v>
      </c>
      <c r="J22" s="2"/>
      <c r="K22" s="268">
        <f t="shared" si="4"/>
        <v>0</v>
      </c>
      <c r="L22" s="274"/>
    </row>
    <row r="23" spans="1:12" s="29" customFormat="1" ht="11.5" customHeight="1" x14ac:dyDescent="0.25">
      <c r="A23" s="24"/>
      <c r="B23" s="25"/>
      <c r="C23" s="269"/>
      <c r="D23" s="73"/>
      <c r="E23" s="28"/>
      <c r="F23" s="265"/>
      <c r="G23" s="266"/>
      <c r="H23" s="267"/>
      <c r="I23" s="267"/>
      <c r="J23" s="270"/>
      <c r="K23" s="268"/>
      <c r="L23" s="24"/>
    </row>
    <row r="24" spans="1:12" s="29" customFormat="1" ht="166.5" customHeight="1" x14ac:dyDescent="0.25">
      <c r="A24" s="24"/>
      <c r="B24" s="25" t="s">
        <v>425</v>
      </c>
      <c r="C24" s="275" t="s">
        <v>401</v>
      </c>
      <c r="D24" s="73" t="s">
        <v>402</v>
      </c>
      <c r="E24" s="276" t="s">
        <v>403</v>
      </c>
      <c r="F24" s="265">
        <v>1</v>
      </c>
      <c r="G24" s="273" t="s">
        <v>420</v>
      </c>
      <c r="H24" s="85">
        <f>SUM(H7:H10,H12:H16)</f>
        <v>140</v>
      </c>
      <c r="I24" s="267" t="s">
        <v>14</v>
      </c>
      <c r="J24" s="2"/>
      <c r="K24" s="268">
        <f t="shared" ref="K24:K25" si="6">ROUNDUP(F24*H24*J24,2)</f>
        <v>0</v>
      </c>
      <c r="L24" s="274"/>
    </row>
    <row r="25" spans="1:12" s="29" customFormat="1" ht="59.4" customHeight="1" x14ac:dyDescent="0.25">
      <c r="A25" s="24"/>
      <c r="B25" s="25" t="s">
        <v>426</v>
      </c>
      <c r="C25" s="277" t="s">
        <v>421</v>
      </c>
      <c r="D25" s="73" t="s">
        <v>422</v>
      </c>
      <c r="E25" s="273" t="s">
        <v>403</v>
      </c>
      <c r="F25" s="265">
        <v>1</v>
      </c>
      <c r="G25" s="273" t="s">
        <v>420</v>
      </c>
      <c r="H25" s="85">
        <f>H24</f>
        <v>140</v>
      </c>
      <c r="I25" s="267" t="s">
        <v>14</v>
      </c>
      <c r="J25" s="2"/>
      <c r="K25" s="268">
        <f t="shared" si="6"/>
        <v>0</v>
      </c>
      <c r="L25" s="274"/>
    </row>
    <row r="26" spans="1:12" ht="33.75" customHeight="1" thickBot="1" x14ac:dyDescent="0.35">
      <c r="B26" s="45" t="s">
        <v>227</v>
      </c>
      <c r="C26" s="46" t="str">
        <f>B2</f>
        <v>Los  1</v>
      </c>
      <c r="D26" s="46" t="str">
        <f>C2</f>
        <v>Titel 1:  Wartung und Prüfung - Türen und Tore mit kraftbetätigten Antrieb</v>
      </c>
      <c r="E26" s="46"/>
      <c r="F26" s="46"/>
      <c r="G26" s="46"/>
      <c r="H26" s="46"/>
      <c r="I26" s="46"/>
      <c r="J26" s="46"/>
      <c r="K26" s="30">
        <f>ROUNDUP(SUM(K7:K25),2)</f>
        <v>0</v>
      </c>
    </row>
    <row r="27" spans="1:12" x14ac:dyDescent="0.3">
      <c r="B27" s="3"/>
      <c r="C27" s="3"/>
      <c r="D27" s="3"/>
      <c r="E27" s="3"/>
      <c r="F27" s="3"/>
      <c r="G27" s="3"/>
      <c r="H27" s="7"/>
      <c r="I27" s="7"/>
      <c r="J27" s="7"/>
      <c r="K27" s="7"/>
      <c r="L27" s="3"/>
    </row>
    <row r="28" spans="1:12" ht="14.5" thickBot="1" x14ac:dyDescent="0.35">
      <c r="A28" s="3"/>
      <c r="B28" s="3"/>
      <c r="C28" s="3"/>
      <c r="D28" s="3"/>
      <c r="E28" s="3"/>
      <c r="F28" s="3"/>
      <c r="G28" s="3"/>
      <c r="H28" s="7"/>
      <c r="I28" s="7"/>
      <c r="J28" s="7"/>
      <c r="K28" s="7"/>
      <c r="L28" s="3"/>
    </row>
    <row r="29" spans="1:12" ht="32.5" customHeight="1" thickBot="1" x14ac:dyDescent="0.35">
      <c r="B29" s="36"/>
      <c r="C29" s="345" t="s">
        <v>142</v>
      </c>
      <c r="D29" s="346"/>
      <c r="E29" s="278"/>
      <c r="F29" s="279"/>
      <c r="G29" s="279"/>
      <c r="H29" s="279"/>
      <c r="I29" s="279"/>
      <c r="J29" s="279"/>
      <c r="K29" s="279"/>
    </row>
    <row r="33" spans="4:4" x14ac:dyDescent="0.3">
      <c r="D33" s="73"/>
    </row>
  </sheetData>
  <sheetProtection algorithmName="SHA-512" hashValue="gxApO4thKz5u3CopDT36DGn36WRct0lpwxgilIQ/Ra9WEQvgGvY2ASTgS4jSPrnhz9r3k528bLjz/DLncEcyww==" saltValue="zqrl9oPwGsA+/oFlwSxSpA==" spinCount="100000" sheet="1" selectLockedCells="1"/>
  <mergeCells count="4">
    <mergeCell ref="B3:D3"/>
    <mergeCell ref="F5:G5"/>
    <mergeCell ref="F3:K3"/>
    <mergeCell ref="C29:D29"/>
  </mergeCells>
  <printOptions horizontalCentered="1"/>
  <pageMargins left="0.31496062992125984" right="0.31496062992125984" top="0.55118110236220474" bottom="0.55118110236220474" header="0.31496062992125984" footer="0.31496062992125984"/>
  <pageSetup paperSize="8" scale="81" fitToHeight="2" orientation="landscape" r:id="rId1"/>
  <headerFooter>
    <oddFooter>&amp;R&amp;9&amp;F /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E0ED9-3FF1-405A-A51B-A7759C1CC4DA}">
  <sheetPr>
    <pageSetUpPr fitToPage="1"/>
  </sheetPr>
  <dimension ref="B2:AJ32"/>
  <sheetViews>
    <sheetView workbookViewId="0">
      <selection activeCell="B25" sqref="B25:AI25"/>
    </sheetView>
  </sheetViews>
  <sheetFormatPr baseColWidth="10" defaultColWidth="8" defaultRowHeight="14.5" x14ac:dyDescent="0.35"/>
  <cols>
    <col min="1" max="1" width="3" style="39" customWidth="1"/>
    <col min="2" max="2" width="3.54296875" style="39" customWidth="1"/>
    <col min="3" max="3" width="1" style="39" customWidth="1"/>
    <col min="4" max="4" width="9.90625" style="39" customWidth="1"/>
    <col min="5" max="5" width="4" style="39" customWidth="1"/>
    <col min="6" max="6" width="1" style="39" customWidth="1"/>
    <col min="7" max="7" width="4" style="39" customWidth="1"/>
    <col min="8" max="8" width="1" style="39" customWidth="1"/>
    <col min="9" max="9" width="4" style="39" customWidth="1"/>
    <col min="10" max="10" width="1" style="39" customWidth="1"/>
    <col min="11" max="11" width="2.90625" style="39" customWidth="1"/>
    <col min="12" max="12" width="1" style="39" customWidth="1"/>
    <col min="13" max="13" width="1.90625" style="39" customWidth="1"/>
    <col min="14" max="14" width="2.90625" style="39" customWidth="1"/>
    <col min="15" max="16" width="1" style="39" customWidth="1"/>
    <col min="17" max="17" width="4" style="39" customWidth="1"/>
    <col min="18" max="18" width="1.90625" style="39" customWidth="1"/>
    <col min="19" max="19" width="4" style="39" customWidth="1"/>
    <col min="20" max="20" width="1" style="39" customWidth="1"/>
    <col min="21" max="21" width="1.90625" style="39" customWidth="1"/>
    <col min="22" max="23" width="1" style="39" customWidth="1"/>
    <col min="24" max="24" width="5.90625" style="39" customWidth="1"/>
    <col min="25" max="25" width="1.90625" style="39" customWidth="1"/>
    <col min="26" max="26" width="4" style="39" customWidth="1"/>
    <col min="27" max="27" width="1.90625" style="39" customWidth="1"/>
    <col min="28" max="28" width="4" style="39" customWidth="1"/>
    <col min="29" max="29" width="1" style="39" customWidth="1"/>
    <col min="30" max="30" width="5" style="39" customWidth="1"/>
    <col min="31" max="31" width="1" style="39" customWidth="1"/>
    <col min="32" max="32" width="13" style="39" customWidth="1"/>
    <col min="33" max="33" width="5.90625" style="39" customWidth="1"/>
    <col min="34" max="34" width="1" style="39" customWidth="1"/>
    <col min="35" max="35" width="9.1796875" style="39" customWidth="1"/>
    <col min="36" max="36" width="1.90625" style="39" customWidth="1"/>
    <col min="37" max="16384" width="8" style="39"/>
  </cols>
  <sheetData>
    <row r="2" spans="2:36" x14ac:dyDescent="0.35">
      <c r="B2" s="91" t="s">
        <v>515</v>
      </c>
      <c r="C2" s="91"/>
      <c r="D2" s="91"/>
      <c r="E2" s="91"/>
      <c r="F2" s="91"/>
      <c r="G2" s="91"/>
      <c r="H2" s="91"/>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row>
    <row r="4" spans="2:36" ht="15" thickBot="1" x14ac:dyDescent="0.4">
      <c r="B4" s="356" t="s">
        <v>244</v>
      </c>
      <c r="C4" s="356"/>
      <c r="D4" s="356"/>
      <c r="E4" s="356"/>
      <c r="F4" s="356"/>
      <c r="G4" s="356"/>
      <c r="H4" s="356"/>
      <c r="I4" s="356"/>
      <c r="J4" s="356"/>
      <c r="K4" s="356"/>
      <c r="L4" s="356"/>
      <c r="M4" s="356"/>
      <c r="N4" s="356"/>
      <c r="O4" s="356"/>
      <c r="P4" s="356"/>
      <c r="Q4" s="356"/>
      <c r="R4" s="92"/>
      <c r="S4" s="356" t="s">
        <v>516</v>
      </c>
      <c r="T4" s="356"/>
      <c r="U4" s="356"/>
      <c r="V4" s="356"/>
      <c r="W4" s="356"/>
      <c r="X4" s="356"/>
      <c r="Y4" s="356"/>
      <c r="Z4" s="356"/>
      <c r="AA4" s="356"/>
      <c r="AB4" s="356"/>
      <c r="AC4" s="356"/>
      <c r="AD4" s="356"/>
      <c r="AE4" s="356"/>
      <c r="AF4" s="356"/>
      <c r="AG4" s="356"/>
      <c r="AH4" s="356"/>
      <c r="AI4" s="92"/>
    </row>
    <row r="5" spans="2:36" ht="55" customHeight="1" thickTop="1" thickBot="1" x14ac:dyDescent="0.4">
      <c r="B5" s="357" t="s">
        <v>517</v>
      </c>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9"/>
    </row>
    <row r="6" spans="2:36" s="41" customFormat="1" ht="21" customHeight="1" thickTop="1" x14ac:dyDescent="0.35">
      <c r="B6" s="360" t="s">
        <v>170</v>
      </c>
      <c r="C6" s="361"/>
      <c r="D6" s="361"/>
      <c r="E6" s="361"/>
      <c r="F6" s="362"/>
      <c r="G6" s="363" t="s">
        <v>185</v>
      </c>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5"/>
    </row>
    <row r="7" spans="2:36" s="41" customFormat="1" ht="18" customHeight="1" x14ac:dyDescent="0.35">
      <c r="B7" s="366" t="s">
        <v>171</v>
      </c>
      <c r="C7" s="367"/>
      <c r="D7" s="367"/>
      <c r="E7" s="367"/>
      <c r="F7" s="368"/>
      <c r="G7" s="369" t="s">
        <v>370</v>
      </c>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1"/>
      <c r="AJ7" s="84"/>
    </row>
    <row r="8" spans="2:36" s="41" customFormat="1" ht="18" customHeight="1" x14ac:dyDescent="0.35">
      <c r="B8" s="366" t="s">
        <v>184</v>
      </c>
      <c r="C8" s="367"/>
      <c r="D8" s="367"/>
      <c r="E8" s="367"/>
      <c r="F8" s="368"/>
      <c r="G8" s="363" t="s">
        <v>368</v>
      </c>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5"/>
    </row>
    <row r="9" spans="2:36" s="41" customFormat="1" ht="18" customHeight="1" x14ac:dyDescent="0.35">
      <c r="B9" s="372" t="s">
        <v>172</v>
      </c>
      <c r="C9" s="373"/>
      <c r="D9" s="373"/>
      <c r="E9" s="373"/>
      <c r="F9" s="374"/>
      <c r="G9" s="366" t="s">
        <v>369</v>
      </c>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8"/>
    </row>
    <row r="10" spans="2:36" s="41" customFormat="1" ht="18" customHeight="1" x14ac:dyDescent="0.35">
      <c r="B10" s="372" t="s">
        <v>518</v>
      </c>
      <c r="C10" s="373"/>
      <c r="D10" s="373"/>
      <c r="E10" s="373"/>
      <c r="F10" s="374"/>
      <c r="G10" s="363" t="s">
        <v>519</v>
      </c>
      <c r="H10" s="364"/>
      <c r="I10" s="364"/>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5"/>
    </row>
    <row r="11" spans="2:36" ht="26" x14ac:dyDescent="0.35">
      <c r="B11" s="40"/>
    </row>
    <row r="12" spans="2:36" s="41" customFormat="1" ht="15" thickBot="1" x14ac:dyDescent="0.4">
      <c r="B12" s="375"/>
      <c r="C12" s="376"/>
      <c r="D12" s="381" t="s">
        <v>173</v>
      </c>
      <c r="E12" s="382"/>
      <c r="F12" s="382"/>
      <c r="G12" s="382"/>
      <c r="H12" s="382"/>
      <c r="I12" s="382"/>
      <c r="J12" s="382"/>
      <c r="K12" s="382"/>
      <c r="L12" s="382"/>
      <c r="M12" s="382"/>
      <c r="N12" s="382"/>
      <c r="O12" s="382"/>
      <c r="P12" s="382"/>
      <c r="Q12" s="383"/>
      <c r="R12" s="383"/>
      <c r="S12" s="383"/>
      <c r="T12" s="383"/>
      <c r="U12" s="383"/>
      <c r="V12" s="383"/>
      <c r="W12" s="383"/>
      <c r="X12" s="383"/>
      <c r="Y12" s="383"/>
      <c r="Z12" s="383"/>
      <c r="AA12" s="383"/>
      <c r="AB12" s="383"/>
      <c r="AC12" s="383"/>
      <c r="AD12" s="383"/>
      <c r="AE12" s="383"/>
      <c r="AF12" s="383"/>
      <c r="AG12" s="383"/>
      <c r="AH12" s="383"/>
      <c r="AI12" s="384"/>
    </row>
    <row r="13" spans="2:36" s="41" customFormat="1" ht="15.5" thickTop="1" thickBot="1" x14ac:dyDescent="0.4">
      <c r="B13" s="375"/>
      <c r="C13" s="376"/>
      <c r="D13" s="377" t="s">
        <v>183</v>
      </c>
      <c r="E13" s="379"/>
      <c r="F13" s="379"/>
      <c r="G13" s="379"/>
      <c r="H13" s="379"/>
      <c r="I13" s="379"/>
      <c r="J13" s="379"/>
      <c r="K13" s="379"/>
      <c r="L13" s="379"/>
      <c r="M13" s="379"/>
      <c r="N13" s="379"/>
      <c r="O13" s="379"/>
      <c r="P13" s="379"/>
      <c r="Q13" s="379"/>
      <c r="R13" s="379"/>
      <c r="S13" s="379"/>
      <c r="T13" s="379"/>
      <c r="U13" s="379"/>
      <c r="V13" s="379"/>
      <c r="W13" s="379"/>
      <c r="X13" s="379"/>
      <c r="Y13" s="379"/>
      <c r="Z13" s="379"/>
      <c r="AA13" s="76"/>
      <c r="AB13" s="77" t="s">
        <v>174</v>
      </c>
      <c r="AC13" s="76"/>
      <c r="AD13" s="76"/>
      <c r="AE13" s="76"/>
      <c r="AF13" s="76"/>
      <c r="AG13" s="76"/>
      <c r="AH13" s="76"/>
      <c r="AI13" s="78"/>
    </row>
    <row r="14" spans="2:36" s="41" customFormat="1" ht="25" customHeight="1" thickTop="1" thickBot="1" x14ac:dyDescent="0.4">
      <c r="B14" s="375"/>
      <c r="C14" s="376"/>
      <c r="D14" s="377" t="s">
        <v>520</v>
      </c>
      <c r="E14" s="379"/>
      <c r="F14" s="379"/>
      <c r="G14" s="379"/>
      <c r="H14" s="379"/>
      <c r="I14" s="379"/>
      <c r="J14" s="379"/>
      <c r="K14" s="379"/>
      <c r="L14" s="379"/>
      <c r="M14" s="379"/>
      <c r="N14" s="379"/>
      <c r="O14" s="379"/>
      <c r="P14" s="379"/>
      <c r="Q14" s="379"/>
      <c r="R14" s="379"/>
      <c r="S14" s="379"/>
      <c r="T14" s="379"/>
      <c r="U14" s="379"/>
      <c r="V14" s="379"/>
      <c r="W14" s="379"/>
      <c r="X14" s="379"/>
      <c r="Y14" s="379"/>
      <c r="Z14" s="379"/>
      <c r="AA14" s="76"/>
      <c r="AB14" s="77" t="s">
        <v>174</v>
      </c>
      <c r="AC14" s="76"/>
      <c r="AD14" s="76"/>
      <c r="AE14" s="76"/>
      <c r="AF14" s="76"/>
      <c r="AG14" s="76"/>
      <c r="AH14" s="76"/>
      <c r="AI14" s="78"/>
    </row>
    <row r="15" spans="2:36" s="41" customFormat="1" ht="18" customHeight="1" thickTop="1" x14ac:dyDescent="0.35">
      <c r="B15" s="375"/>
      <c r="C15" s="376"/>
      <c r="D15" s="377" t="s">
        <v>521</v>
      </c>
      <c r="E15" s="379"/>
      <c r="F15" s="379"/>
      <c r="G15" s="379"/>
      <c r="H15" s="379"/>
      <c r="I15" s="379"/>
      <c r="J15" s="379"/>
      <c r="K15" s="379"/>
      <c r="L15" s="379"/>
      <c r="M15" s="379"/>
      <c r="N15" s="379"/>
      <c r="O15" s="379"/>
      <c r="P15" s="379"/>
      <c r="Q15" s="379"/>
      <c r="R15" s="379"/>
      <c r="S15" s="379"/>
      <c r="T15" s="379"/>
      <c r="U15" s="379"/>
      <c r="V15" s="379"/>
      <c r="W15" s="379"/>
      <c r="X15" s="379"/>
      <c r="Y15" s="379"/>
      <c r="Z15" s="379"/>
      <c r="AA15" s="76"/>
      <c r="AB15" s="76"/>
      <c r="AC15" s="76"/>
      <c r="AD15" s="76"/>
      <c r="AE15" s="76"/>
      <c r="AF15" s="76"/>
      <c r="AG15" s="76"/>
      <c r="AH15" s="76"/>
      <c r="AI15" s="78"/>
    </row>
    <row r="16" spans="2:36" s="41" customFormat="1" ht="34" customHeight="1" thickBot="1" x14ac:dyDescent="0.4">
      <c r="B16" s="42"/>
      <c r="C16" s="43"/>
      <c r="D16" s="385" t="s">
        <v>530</v>
      </c>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7"/>
    </row>
    <row r="17" spans="2:35" s="41" customFormat="1" ht="28.5" customHeight="1" thickTop="1" thickBot="1" x14ac:dyDescent="0.4">
      <c r="B17" s="375"/>
      <c r="C17" s="376"/>
      <c r="D17" s="377" t="s">
        <v>175</v>
      </c>
      <c r="E17" s="378"/>
      <c r="F17" s="378"/>
      <c r="G17" s="378"/>
      <c r="H17" s="378"/>
      <c r="I17" s="378"/>
      <c r="J17" s="378"/>
      <c r="K17" s="378"/>
      <c r="L17" s="378"/>
      <c r="M17" s="378"/>
      <c r="N17" s="378"/>
      <c r="O17" s="76"/>
      <c r="P17" s="76"/>
      <c r="Q17" s="79"/>
      <c r="R17" s="76"/>
      <c r="S17" s="379" t="s">
        <v>176</v>
      </c>
      <c r="T17" s="379"/>
      <c r="U17" s="379"/>
      <c r="V17" s="379"/>
      <c r="W17" s="379"/>
      <c r="X17" s="379"/>
      <c r="Y17" s="379"/>
      <c r="Z17" s="379"/>
      <c r="AA17" s="379"/>
      <c r="AB17" s="379"/>
      <c r="AC17" s="76"/>
      <c r="AD17" s="79"/>
      <c r="AE17" s="76"/>
      <c r="AF17" s="379" t="s">
        <v>177</v>
      </c>
      <c r="AG17" s="379"/>
      <c r="AH17" s="379"/>
      <c r="AI17" s="380"/>
    </row>
    <row r="18" spans="2:35" s="41" customFormat="1" ht="41.5" customHeight="1" thickTop="1" thickBot="1" x14ac:dyDescent="0.4">
      <c r="B18" s="375"/>
      <c r="C18" s="376"/>
      <c r="D18" s="391" t="s">
        <v>522</v>
      </c>
      <c r="E18" s="392"/>
      <c r="F18" s="392"/>
      <c r="G18" s="392"/>
      <c r="H18" s="392"/>
      <c r="I18" s="392"/>
      <c r="J18" s="392"/>
      <c r="K18" s="392"/>
      <c r="L18" s="392"/>
      <c r="M18" s="392"/>
      <c r="N18" s="392"/>
      <c r="O18" s="392"/>
      <c r="P18" s="392"/>
      <c r="Q18" s="392"/>
      <c r="R18" s="392"/>
      <c r="S18" s="392"/>
      <c r="T18" s="392"/>
      <c r="U18" s="392"/>
      <c r="V18" s="392"/>
      <c r="W18" s="392"/>
      <c r="X18" s="392"/>
      <c r="Y18" s="392"/>
      <c r="Z18" s="392"/>
      <c r="AA18" s="392"/>
      <c r="AB18" s="392"/>
      <c r="AC18" s="392"/>
      <c r="AD18" s="392"/>
      <c r="AE18" s="392"/>
      <c r="AF18" s="392"/>
      <c r="AG18" s="392"/>
      <c r="AH18" s="80"/>
      <c r="AI18" s="81"/>
    </row>
    <row r="19" spans="2:35" s="41" customFormat="1" ht="15.5" thickTop="1" thickBot="1" x14ac:dyDescent="0.4">
      <c r="B19" s="375"/>
      <c r="C19" s="376"/>
      <c r="D19" s="391" t="s">
        <v>523</v>
      </c>
      <c r="E19" s="392"/>
      <c r="F19" s="392"/>
      <c r="G19" s="392"/>
      <c r="H19" s="392"/>
      <c r="I19" s="392"/>
      <c r="J19" s="392"/>
      <c r="K19" s="392"/>
      <c r="L19" s="392"/>
      <c r="M19" s="392"/>
      <c r="N19" s="392"/>
      <c r="O19" s="392"/>
      <c r="P19" s="392"/>
      <c r="Q19" s="392"/>
      <c r="R19" s="392"/>
      <c r="S19" s="392"/>
      <c r="T19" s="392"/>
      <c r="U19" s="392"/>
      <c r="V19" s="392"/>
      <c r="W19" s="392"/>
      <c r="X19" s="392"/>
      <c r="Y19" s="392"/>
      <c r="Z19" s="392"/>
      <c r="AA19" s="392"/>
      <c r="AB19" s="392"/>
      <c r="AC19" s="392"/>
      <c r="AD19" s="392"/>
      <c r="AE19" s="392"/>
      <c r="AF19" s="392"/>
      <c r="AG19" s="392"/>
      <c r="AH19" s="80"/>
      <c r="AI19" s="81"/>
    </row>
    <row r="20" spans="2:35" s="41" customFormat="1" ht="15.5" thickTop="1" thickBot="1" x14ac:dyDescent="0.4">
      <c r="B20" s="375"/>
      <c r="C20" s="376"/>
      <c r="D20" s="391" t="s">
        <v>524</v>
      </c>
      <c r="E20" s="392"/>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80"/>
      <c r="AI20" s="81"/>
    </row>
    <row r="21" spans="2:35" s="41" customFormat="1" ht="35.5" customHeight="1" thickTop="1" thickBot="1" x14ac:dyDescent="0.4">
      <c r="B21" s="375"/>
      <c r="C21" s="376"/>
      <c r="D21" s="393" t="s">
        <v>525</v>
      </c>
      <c r="E21" s="394"/>
      <c r="F21" s="394"/>
      <c r="G21" s="394"/>
      <c r="H21" s="394"/>
      <c r="I21" s="394"/>
      <c r="J21" s="394"/>
      <c r="K21" s="394"/>
      <c r="L21" s="394"/>
      <c r="M21" s="394"/>
      <c r="N21" s="394"/>
      <c r="O21" s="394"/>
      <c r="P21" s="394"/>
      <c r="Q21" s="394"/>
      <c r="R21" s="394"/>
      <c r="S21" s="394"/>
      <c r="T21" s="394"/>
      <c r="U21" s="394"/>
      <c r="V21" s="394"/>
      <c r="W21" s="394"/>
      <c r="X21" s="394"/>
      <c r="Y21" s="394"/>
      <c r="Z21" s="394"/>
      <c r="AA21" s="394"/>
      <c r="AB21" s="394"/>
      <c r="AC21" s="394"/>
      <c r="AD21" s="394"/>
      <c r="AE21" s="394"/>
      <c r="AF21" s="394"/>
      <c r="AG21" s="394"/>
      <c r="AH21" s="80"/>
      <c r="AI21" s="81"/>
    </row>
    <row r="22" spans="2:35" s="41" customFormat="1" ht="25" customHeight="1" thickTop="1" thickBot="1" x14ac:dyDescent="0.4">
      <c r="B22" s="375"/>
      <c r="C22" s="376"/>
      <c r="D22" s="377" t="s">
        <v>179</v>
      </c>
      <c r="E22" s="378"/>
      <c r="F22" s="378"/>
      <c r="G22" s="378"/>
      <c r="H22" s="378"/>
      <c r="I22" s="378"/>
      <c r="J22" s="378"/>
      <c r="K22" s="378"/>
      <c r="L22" s="378"/>
      <c r="M22" s="378"/>
      <c r="N22" s="378"/>
      <c r="O22" s="76"/>
      <c r="P22" s="76"/>
      <c r="Q22" s="395" t="s">
        <v>526</v>
      </c>
      <c r="R22" s="396"/>
      <c r="S22" s="396"/>
      <c r="T22" s="396"/>
      <c r="U22" s="396"/>
      <c r="V22" s="396"/>
      <c r="W22" s="396"/>
      <c r="X22" s="397"/>
      <c r="Y22" s="72"/>
      <c r="Z22" s="72"/>
      <c r="AA22" s="72"/>
      <c r="AB22" s="72"/>
      <c r="AC22" s="72"/>
      <c r="AD22" s="72"/>
      <c r="AE22" s="72"/>
      <c r="AF22" s="72"/>
      <c r="AG22" s="82"/>
      <c r="AH22" s="82"/>
      <c r="AI22" s="83"/>
    </row>
    <row r="23" spans="2:35" s="41" customFormat="1" ht="15.5" thickTop="1" thickBot="1" x14ac:dyDescent="0.4">
      <c r="B23" s="42"/>
      <c r="C23" s="43"/>
      <c r="D23" s="388"/>
      <c r="E23" s="389"/>
      <c r="F23" s="389"/>
      <c r="G23" s="389"/>
      <c r="H23" s="389"/>
      <c r="I23" s="389"/>
      <c r="J23" s="389"/>
      <c r="K23" s="389"/>
      <c r="L23" s="389"/>
      <c r="M23" s="389"/>
      <c r="N23" s="389"/>
      <c r="O23" s="389"/>
      <c r="P23" s="389"/>
      <c r="Q23" s="389"/>
      <c r="R23" s="389"/>
      <c r="S23" s="389"/>
      <c r="T23" s="389"/>
      <c r="U23" s="389"/>
      <c r="V23" s="389"/>
      <c r="W23" s="389"/>
      <c r="X23" s="389"/>
      <c r="Y23" s="389"/>
      <c r="Z23" s="389"/>
      <c r="AA23" s="389"/>
      <c r="AB23" s="389"/>
      <c r="AC23" s="389"/>
      <c r="AD23" s="389"/>
      <c r="AE23" s="389"/>
      <c r="AF23" s="389"/>
      <c r="AG23" s="389"/>
      <c r="AH23" s="389"/>
      <c r="AI23" s="390"/>
    </row>
    <row r="24" spans="2:35" s="41" customFormat="1" ht="29.5" customHeight="1" thickTop="1" thickBot="1" x14ac:dyDescent="0.4">
      <c r="B24" s="375"/>
      <c r="C24" s="376"/>
      <c r="D24" s="391" t="s">
        <v>527</v>
      </c>
      <c r="E24" s="392"/>
      <c r="F24" s="392"/>
      <c r="G24" s="392"/>
      <c r="H24" s="392"/>
      <c r="I24" s="392"/>
      <c r="J24" s="392"/>
      <c r="K24" s="392"/>
      <c r="L24" s="392"/>
      <c r="M24" s="392"/>
      <c r="N24" s="392"/>
      <c r="O24" s="392"/>
      <c r="P24" s="392"/>
      <c r="Q24" s="392"/>
      <c r="R24" s="392"/>
      <c r="S24" s="392"/>
      <c r="T24" s="392"/>
      <c r="U24" s="392"/>
      <c r="V24" s="392"/>
      <c r="W24" s="392"/>
      <c r="X24" s="392"/>
      <c r="Y24" s="392"/>
      <c r="Z24" s="392"/>
      <c r="AA24" s="76"/>
      <c r="AB24" s="77"/>
      <c r="AC24" s="76"/>
      <c r="AD24" s="364" t="s">
        <v>241</v>
      </c>
      <c r="AE24" s="364"/>
      <c r="AF24" s="364"/>
      <c r="AG24" s="364"/>
      <c r="AH24" s="364"/>
      <c r="AI24" s="365"/>
    </row>
    <row r="25" spans="2:35" s="41" customFormat="1" ht="15" thickTop="1" x14ac:dyDescent="0.35">
      <c r="B25" s="377" t="s">
        <v>180</v>
      </c>
      <c r="C25" s="379"/>
      <c r="D25" s="379"/>
      <c r="E25" s="379"/>
      <c r="F25" s="379"/>
      <c r="G25" s="379"/>
      <c r="H25" s="379"/>
      <c r="I25" s="379"/>
      <c r="J25" s="379"/>
      <c r="K25" s="379"/>
      <c r="L25" s="379"/>
      <c r="M25" s="379"/>
      <c r="N25" s="379"/>
      <c r="O25" s="379"/>
      <c r="P25" s="401"/>
      <c r="Q25" s="401"/>
      <c r="R25" s="401"/>
      <c r="S25" s="401"/>
      <c r="T25" s="401"/>
      <c r="U25" s="401"/>
      <c r="V25" s="401"/>
      <c r="W25" s="401"/>
      <c r="X25" s="401"/>
      <c r="Y25" s="379"/>
      <c r="Z25" s="379"/>
      <c r="AA25" s="379"/>
      <c r="AB25" s="379"/>
      <c r="AC25" s="379"/>
      <c r="AD25" s="379"/>
      <c r="AE25" s="379"/>
      <c r="AF25" s="379"/>
      <c r="AG25" s="401"/>
      <c r="AH25" s="401"/>
      <c r="AI25" s="402"/>
    </row>
    <row r="26" spans="2:35" s="41" customFormat="1" x14ac:dyDescent="0.35">
      <c r="B26" s="403" t="s">
        <v>181</v>
      </c>
      <c r="C26" s="404"/>
      <c r="D26" s="404"/>
      <c r="E26" s="404"/>
      <c r="F26" s="404"/>
      <c r="G26" s="404"/>
      <c r="H26" s="404"/>
      <c r="I26" s="404"/>
      <c r="J26" s="404"/>
      <c r="K26" s="404"/>
      <c r="L26" s="404"/>
      <c r="M26" s="404"/>
      <c r="N26" s="404"/>
      <c r="O26" s="404"/>
      <c r="P26" s="404"/>
      <c r="Q26" s="404"/>
      <c r="R26" s="404"/>
      <c r="S26" s="404"/>
      <c r="T26" s="404"/>
      <c r="U26" s="404"/>
      <c r="V26" s="404"/>
      <c r="W26" s="404"/>
      <c r="X26" s="404"/>
      <c r="Y26" s="404"/>
      <c r="Z26" s="404"/>
      <c r="AA26" s="404"/>
      <c r="AB26" s="404"/>
      <c r="AC26" s="404"/>
      <c r="AD26" s="404"/>
      <c r="AE26" s="404"/>
      <c r="AF26" s="404"/>
      <c r="AG26" s="404"/>
      <c r="AH26" s="404"/>
      <c r="AI26" s="405"/>
    </row>
    <row r="27" spans="2:35" s="41" customFormat="1" x14ac:dyDescent="0.35">
      <c r="B27" s="406"/>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8"/>
    </row>
    <row r="28" spans="2:35" s="41" customFormat="1" ht="27.65" customHeight="1" x14ac:dyDescent="0.35">
      <c r="B28" s="409"/>
      <c r="C28" s="410"/>
      <c r="D28" s="410"/>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1"/>
    </row>
    <row r="29" spans="2:35" s="41" customFormat="1" ht="35" customHeight="1" x14ac:dyDescent="0.35">
      <c r="B29" s="398"/>
      <c r="C29" s="399"/>
      <c r="D29" s="399"/>
      <c r="E29" s="399"/>
      <c r="F29" s="399"/>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400"/>
    </row>
    <row r="30" spans="2:35" x14ac:dyDescent="0.35">
      <c r="B30" s="44" t="s">
        <v>528</v>
      </c>
    </row>
    <row r="31" spans="2:35" s="41" customFormat="1" ht="35" customHeight="1" x14ac:dyDescent="0.35">
      <c r="B31" s="398"/>
      <c r="C31" s="399"/>
      <c r="D31" s="399"/>
      <c r="E31" s="399"/>
      <c r="F31" s="399"/>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400"/>
    </row>
    <row r="32" spans="2:35" x14ac:dyDescent="0.35">
      <c r="B32" s="44" t="s">
        <v>529</v>
      </c>
    </row>
  </sheetData>
  <sheetProtection algorithmName="SHA-512" hashValue="l08IOFQ1xBkMj8z/m999HCXQK5fSCwHzQQXBM4K6qk6s3NhwQ82N6WFCpId+YbgPnji+kA4iO2YKox5WkQfnig==" saltValue="p2API91t31/nS2RPnGLQ0w==" spinCount="100000" sheet="1" objects="1" scenarios="1"/>
  <mergeCells count="45">
    <mergeCell ref="B31:AI31"/>
    <mergeCell ref="B24:C24"/>
    <mergeCell ref="D24:Z24"/>
    <mergeCell ref="AD24:AI24"/>
    <mergeCell ref="B25:AI25"/>
    <mergeCell ref="B26:AI28"/>
    <mergeCell ref="B29:AI29"/>
    <mergeCell ref="D23:AI23"/>
    <mergeCell ref="B18:C18"/>
    <mergeCell ref="D18:AG18"/>
    <mergeCell ref="B19:C19"/>
    <mergeCell ref="D19:AG19"/>
    <mergeCell ref="B20:C20"/>
    <mergeCell ref="D20:AG20"/>
    <mergeCell ref="B21:C21"/>
    <mergeCell ref="D21:AG21"/>
    <mergeCell ref="B22:C22"/>
    <mergeCell ref="D22:N22"/>
    <mergeCell ref="Q22:X22"/>
    <mergeCell ref="B17:C17"/>
    <mergeCell ref="D17:N17"/>
    <mergeCell ref="S17:AB17"/>
    <mergeCell ref="AF17:AI17"/>
    <mergeCell ref="B10:F10"/>
    <mergeCell ref="G10:AI10"/>
    <mergeCell ref="B12:C12"/>
    <mergeCell ref="D12:AI12"/>
    <mergeCell ref="B13:C13"/>
    <mergeCell ref="D13:Z13"/>
    <mergeCell ref="B14:C14"/>
    <mergeCell ref="D14:Z14"/>
    <mergeCell ref="B15:C15"/>
    <mergeCell ref="D15:Z15"/>
    <mergeCell ref="D16:AI16"/>
    <mergeCell ref="B7:F7"/>
    <mergeCell ref="G7:AI7"/>
    <mergeCell ref="B8:F8"/>
    <mergeCell ref="G8:AI8"/>
    <mergeCell ref="B9:F9"/>
    <mergeCell ref="G9:AI9"/>
    <mergeCell ref="B4:Q4"/>
    <mergeCell ref="S4:AH4"/>
    <mergeCell ref="B5:AI5"/>
    <mergeCell ref="B6:F6"/>
    <mergeCell ref="G6:AI6"/>
  </mergeCells>
  <printOptions horizontalCentered="1"/>
  <pageMargins left="0.51181102362204722" right="0.51181102362204722" top="0.78740157480314965" bottom="0.78740157480314965" header="0.31496062992125984" footer="0.31496062992125984"/>
  <pageSetup paperSize="9" scale="84" orientation="portrait" horizontalDpi="0" verticalDpi="0" r:id="rId1"/>
  <headerFooter>
    <oddFooter>&amp;R&amp;9&amp;F /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A1403-E42A-4921-8A9C-D737B59CA03D}">
  <sheetPr>
    <pageSetUpPr fitToPage="1"/>
  </sheetPr>
  <dimension ref="B2:AJ25"/>
  <sheetViews>
    <sheetView zoomScale="120" zoomScaleNormal="120" workbookViewId="0">
      <selection activeCell="F25" sqref="F25"/>
    </sheetView>
  </sheetViews>
  <sheetFormatPr baseColWidth="10" defaultColWidth="8" defaultRowHeight="14.5" x14ac:dyDescent="0.35"/>
  <cols>
    <col min="1" max="1" width="3" style="39" customWidth="1"/>
    <col min="2" max="2" width="3.54296875" style="39" customWidth="1"/>
    <col min="3" max="3" width="1" style="39" customWidth="1"/>
    <col min="4" max="4" width="9.90625" style="39" customWidth="1"/>
    <col min="5" max="5" width="4" style="39" customWidth="1"/>
    <col min="6" max="6" width="1" style="39" customWidth="1"/>
    <col min="7" max="7" width="4" style="39" customWidth="1"/>
    <col min="8" max="8" width="1" style="39" customWidth="1"/>
    <col min="9" max="9" width="4" style="39" customWidth="1"/>
    <col min="10" max="10" width="1" style="39" customWidth="1"/>
    <col min="11" max="11" width="2.90625" style="39" customWidth="1"/>
    <col min="12" max="12" width="1" style="39" customWidth="1"/>
    <col min="13" max="13" width="1.90625" style="39" customWidth="1"/>
    <col min="14" max="14" width="2.90625" style="39" customWidth="1"/>
    <col min="15" max="16" width="1" style="39" customWidth="1"/>
    <col min="17" max="17" width="4" style="39" customWidth="1"/>
    <col min="18" max="18" width="1.90625" style="39" customWidth="1"/>
    <col min="19" max="19" width="4" style="39" customWidth="1"/>
    <col min="20" max="20" width="1" style="39" customWidth="1"/>
    <col min="21" max="21" width="1.90625" style="39" customWidth="1"/>
    <col min="22" max="23" width="1" style="39" customWidth="1"/>
    <col min="24" max="24" width="42.54296875" style="39" customWidth="1"/>
    <col min="25" max="25" width="5.90625" style="39" customWidth="1"/>
    <col min="26" max="26" width="7" style="39" customWidth="1"/>
    <col min="27" max="27" width="4" style="39" customWidth="1"/>
    <col min="28" max="28" width="1.90625" style="39" customWidth="1"/>
    <col min="29" max="29" width="4" style="39" customWidth="1"/>
    <col min="30" max="30" width="1" style="39" customWidth="1"/>
    <col min="31" max="31" width="10.90625" style="39" customWidth="1"/>
    <col min="32" max="32" width="1" style="39" customWidth="1"/>
    <col min="33" max="33" width="13" style="39" customWidth="1"/>
    <col min="34" max="34" width="5.90625" style="39" customWidth="1"/>
    <col min="35" max="35" width="1" style="39" customWidth="1"/>
    <col min="36" max="36" width="9.1796875" style="39" customWidth="1"/>
    <col min="37" max="37" width="1.90625" style="39" customWidth="1"/>
    <col min="38" max="16384" width="8" style="39"/>
  </cols>
  <sheetData>
    <row r="2" spans="2:36" ht="21" customHeight="1" x14ac:dyDescent="0.35">
      <c r="B2" s="417" t="s">
        <v>244</v>
      </c>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row>
    <row r="3" spans="2:36" ht="26" x14ac:dyDescent="0.35">
      <c r="B3" s="40" t="s">
        <v>284</v>
      </c>
    </row>
    <row r="4" spans="2:36" s="41" customFormat="1" x14ac:dyDescent="0.35">
      <c r="B4" s="381" t="s">
        <v>170</v>
      </c>
      <c r="C4" s="382"/>
      <c r="D4" s="382"/>
      <c r="E4" s="382"/>
      <c r="F4" s="416"/>
      <c r="G4" s="363" t="s">
        <v>185</v>
      </c>
      <c r="H4" s="364"/>
      <c r="I4" s="364"/>
      <c r="J4" s="364"/>
      <c r="K4" s="364"/>
      <c r="L4" s="364"/>
      <c r="M4" s="364"/>
      <c r="N4" s="364"/>
      <c r="O4" s="364"/>
      <c r="P4" s="364"/>
      <c r="Q4" s="364"/>
      <c r="R4" s="364"/>
      <c r="S4" s="364"/>
      <c r="T4" s="364"/>
      <c r="U4" s="364"/>
      <c r="V4" s="364"/>
      <c r="W4" s="364"/>
      <c r="X4" s="364"/>
      <c r="Y4" s="364"/>
      <c r="Z4" s="364"/>
      <c r="AA4" s="364"/>
      <c r="AB4" s="364"/>
      <c r="AC4" s="364"/>
      <c r="AD4" s="364"/>
      <c r="AE4" s="364"/>
      <c r="AF4" s="364"/>
      <c r="AG4" s="364"/>
      <c r="AH4" s="364"/>
      <c r="AI4" s="364"/>
      <c r="AJ4" s="365"/>
    </row>
    <row r="5" spans="2:36" s="41" customFormat="1" x14ac:dyDescent="0.35">
      <c r="B5" s="366" t="s">
        <v>171</v>
      </c>
      <c r="C5" s="367"/>
      <c r="D5" s="367"/>
      <c r="E5" s="367"/>
      <c r="F5" s="368"/>
      <c r="G5" s="369" t="s">
        <v>370</v>
      </c>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1"/>
    </row>
    <row r="6" spans="2:36" s="41" customFormat="1" x14ac:dyDescent="0.35">
      <c r="B6" s="366" t="s">
        <v>184</v>
      </c>
      <c r="C6" s="367"/>
      <c r="D6" s="367"/>
      <c r="E6" s="367"/>
      <c r="F6" s="368"/>
      <c r="G6" s="363" t="s">
        <v>368</v>
      </c>
      <c r="H6" s="364"/>
      <c r="I6" s="364"/>
      <c r="J6" s="364"/>
      <c r="K6" s="364"/>
      <c r="L6" s="364"/>
      <c r="M6" s="364"/>
      <c r="N6" s="364"/>
      <c r="O6" s="364"/>
      <c r="P6" s="364"/>
      <c r="Q6" s="364"/>
      <c r="R6" s="364"/>
      <c r="S6" s="364"/>
      <c r="T6" s="364"/>
      <c r="U6" s="364"/>
      <c r="V6" s="364"/>
      <c r="W6" s="364"/>
      <c r="X6" s="364"/>
      <c r="Y6" s="364"/>
      <c r="Z6" s="364"/>
      <c r="AA6" s="364"/>
      <c r="AB6" s="364"/>
      <c r="AC6" s="364"/>
      <c r="AD6" s="364"/>
      <c r="AE6" s="364"/>
      <c r="AF6" s="364"/>
      <c r="AG6" s="364"/>
      <c r="AH6" s="364"/>
      <c r="AI6" s="364"/>
      <c r="AJ6" s="365"/>
    </row>
    <row r="7" spans="2:36" s="41" customFormat="1" x14ac:dyDescent="0.35">
      <c r="B7" s="372" t="s">
        <v>172</v>
      </c>
      <c r="C7" s="373"/>
      <c r="D7" s="373"/>
      <c r="E7" s="373"/>
      <c r="F7" s="374"/>
      <c r="G7" s="366" t="s">
        <v>369</v>
      </c>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8"/>
    </row>
    <row r="8" spans="2:36" ht="13.75" customHeight="1" x14ac:dyDescent="0.35">
      <c r="B8" s="40"/>
    </row>
    <row r="9" spans="2:36" s="41" customFormat="1" ht="22.25" customHeight="1" x14ac:dyDescent="0.35">
      <c r="B9" s="375">
        <v>1</v>
      </c>
      <c r="C9" s="376"/>
      <c r="D9" s="381" t="s">
        <v>289</v>
      </c>
      <c r="E9" s="382"/>
      <c r="F9" s="382"/>
      <c r="G9" s="382"/>
      <c r="H9" s="382"/>
      <c r="I9" s="382"/>
      <c r="J9" s="382"/>
      <c r="K9" s="382"/>
      <c r="L9" s="382"/>
      <c r="M9" s="382"/>
      <c r="N9" s="382"/>
      <c r="O9" s="382"/>
      <c r="P9" s="382"/>
      <c r="Q9" s="383"/>
      <c r="R9" s="383"/>
      <c r="S9" s="383"/>
      <c r="T9" s="383"/>
      <c r="U9" s="383"/>
      <c r="V9" s="383"/>
      <c r="W9" s="383"/>
      <c r="X9" s="383"/>
      <c r="Y9" s="383"/>
      <c r="Z9" s="383"/>
      <c r="AA9" s="383"/>
      <c r="AB9" s="383"/>
      <c r="AC9" s="383"/>
      <c r="AD9" s="383"/>
      <c r="AE9" s="383"/>
      <c r="AF9" s="383"/>
      <c r="AG9" s="383"/>
      <c r="AH9" s="383"/>
      <c r="AI9" s="383"/>
      <c r="AJ9" s="384"/>
    </row>
    <row r="10" spans="2:36" s="41" customFormat="1" ht="41.4" customHeight="1" x14ac:dyDescent="0.35">
      <c r="B10" s="59"/>
      <c r="C10" s="63"/>
      <c r="D10" s="60" t="s">
        <v>286</v>
      </c>
      <c r="E10" s="382" t="s">
        <v>31</v>
      </c>
      <c r="F10" s="382"/>
      <c r="G10" s="382"/>
      <c r="H10" s="382"/>
      <c r="I10" s="382"/>
      <c r="J10" s="382"/>
      <c r="K10" s="382"/>
      <c r="L10" s="382"/>
      <c r="M10" s="382"/>
      <c r="N10" s="382"/>
      <c r="O10" s="382"/>
      <c r="P10" s="382"/>
      <c r="Q10" s="382"/>
      <c r="R10" s="64"/>
      <c r="S10" s="64"/>
      <c r="T10" s="64"/>
      <c r="U10" s="64"/>
      <c r="V10" s="64"/>
      <c r="W10" s="64"/>
      <c r="X10" s="64" t="s">
        <v>303</v>
      </c>
      <c r="Y10" s="381" t="s">
        <v>288</v>
      </c>
      <c r="Z10" s="382"/>
      <c r="AA10" s="382"/>
      <c r="AB10" s="65"/>
      <c r="AC10" s="382" t="s">
        <v>287</v>
      </c>
      <c r="AD10" s="382"/>
      <c r="AE10" s="382"/>
      <c r="AF10" s="382"/>
      <c r="AG10" s="381" t="s">
        <v>290</v>
      </c>
      <c r="AH10" s="382"/>
      <c r="AI10" s="382"/>
      <c r="AJ10" s="416"/>
    </row>
    <row r="11" spans="2:36" s="41" customFormat="1" ht="30" customHeight="1" x14ac:dyDescent="0.35">
      <c r="B11" s="42"/>
      <c r="C11" s="43"/>
      <c r="D11" s="60" t="s">
        <v>285</v>
      </c>
      <c r="E11" s="412" t="s">
        <v>291</v>
      </c>
      <c r="F11" s="413"/>
      <c r="G11" s="413"/>
      <c r="H11" s="413"/>
      <c r="I11" s="413"/>
      <c r="J11" s="413"/>
      <c r="K11" s="413"/>
      <c r="L11" s="413"/>
      <c r="M11" s="413"/>
      <c r="N11" s="413"/>
      <c r="O11" s="413"/>
      <c r="P11" s="413"/>
      <c r="Q11" s="413"/>
      <c r="R11" s="413"/>
      <c r="S11" s="413"/>
      <c r="T11" s="413"/>
      <c r="U11" s="413"/>
      <c r="V11" s="413"/>
      <c r="W11" s="414"/>
      <c r="X11" s="66"/>
      <c r="Y11" s="67"/>
      <c r="Z11" s="61"/>
      <c r="AA11" s="61"/>
      <c r="AB11" s="60"/>
      <c r="AC11" s="415"/>
      <c r="AD11" s="415"/>
      <c r="AE11" s="415"/>
      <c r="AF11" s="61"/>
      <c r="AG11" s="60"/>
      <c r="AH11" s="61"/>
      <c r="AI11" s="61"/>
      <c r="AJ11" s="62"/>
    </row>
    <row r="12" spans="2:36" s="41" customFormat="1" ht="30" customHeight="1" x14ac:dyDescent="0.35">
      <c r="B12" s="42"/>
      <c r="C12" s="43"/>
      <c r="D12" s="60" t="s">
        <v>292</v>
      </c>
      <c r="E12" s="412" t="s">
        <v>291</v>
      </c>
      <c r="F12" s="413"/>
      <c r="G12" s="413"/>
      <c r="H12" s="413"/>
      <c r="I12" s="413"/>
      <c r="J12" s="413"/>
      <c r="K12" s="413"/>
      <c r="L12" s="413"/>
      <c r="M12" s="413"/>
      <c r="N12" s="413"/>
      <c r="O12" s="413"/>
      <c r="P12" s="413"/>
      <c r="Q12" s="413"/>
      <c r="R12" s="413"/>
      <c r="S12" s="413"/>
      <c r="T12" s="413"/>
      <c r="U12" s="413"/>
      <c r="V12" s="413"/>
      <c r="W12" s="414"/>
      <c r="X12" s="66"/>
      <c r="Y12" s="67"/>
      <c r="Z12" s="61"/>
      <c r="AA12" s="61"/>
      <c r="AB12" s="60"/>
      <c r="AC12" s="415"/>
      <c r="AD12" s="415"/>
      <c r="AE12" s="415"/>
      <c r="AF12" s="61"/>
      <c r="AG12" s="60"/>
      <c r="AH12" s="61"/>
      <c r="AI12" s="61"/>
      <c r="AJ12" s="62"/>
    </row>
    <row r="13" spans="2:36" s="41" customFormat="1" ht="30" customHeight="1" x14ac:dyDescent="0.35">
      <c r="B13" s="42"/>
      <c r="C13" s="43"/>
      <c r="D13" s="60" t="s">
        <v>293</v>
      </c>
      <c r="E13" s="412" t="s">
        <v>291</v>
      </c>
      <c r="F13" s="413"/>
      <c r="G13" s="413"/>
      <c r="H13" s="413"/>
      <c r="I13" s="413"/>
      <c r="J13" s="413"/>
      <c r="K13" s="413"/>
      <c r="L13" s="413"/>
      <c r="M13" s="413"/>
      <c r="N13" s="413"/>
      <c r="O13" s="413"/>
      <c r="P13" s="413"/>
      <c r="Q13" s="413"/>
      <c r="R13" s="413"/>
      <c r="S13" s="413"/>
      <c r="T13" s="413"/>
      <c r="U13" s="413"/>
      <c r="V13" s="413"/>
      <c r="W13" s="414"/>
      <c r="X13" s="66"/>
      <c r="Y13" s="67"/>
      <c r="Z13" s="61"/>
      <c r="AA13" s="61"/>
      <c r="AB13" s="60"/>
      <c r="AC13" s="415"/>
      <c r="AD13" s="415"/>
      <c r="AE13" s="415"/>
      <c r="AF13" s="61"/>
      <c r="AG13" s="60"/>
      <c r="AH13" s="61"/>
      <c r="AI13" s="61"/>
      <c r="AJ13" s="62"/>
    </row>
    <row r="14" spans="2:36" s="41" customFormat="1" ht="30" customHeight="1" x14ac:dyDescent="0.35">
      <c r="B14" s="42"/>
      <c r="C14" s="43"/>
      <c r="D14" s="60" t="s">
        <v>294</v>
      </c>
      <c r="E14" s="412" t="s">
        <v>291</v>
      </c>
      <c r="F14" s="413"/>
      <c r="G14" s="413"/>
      <c r="H14" s="413"/>
      <c r="I14" s="413"/>
      <c r="J14" s="413"/>
      <c r="K14" s="413"/>
      <c r="L14" s="413"/>
      <c r="M14" s="413"/>
      <c r="N14" s="413"/>
      <c r="O14" s="413"/>
      <c r="P14" s="413"/>
      <c r="Q14" s="413"/>
      <c r="R14" s="413"/>
      <c r="S14" s="413"/>
      <c r="T14" s="413"/>
      <c r="U14" s="413"/>
      <c r="V14" s="413"/>
      <c r="W14" s="414"/>
      <c r="X14" s="66"/>
      <c r="Y14" s="67"/>
      <c r="Z14" s="61"/>
      <c r="AA14" s="61"/>
      <c r="AB14" s="60"/>
      <c r="AC14" s="415"/>
      <c r="AD14" s="415"/>
      <c r="AE14" s="415"/>
      <c r="AF14" s="61"/>
      <c r="AG14" s="60"/>
      <c r="AH14" s="61"/>
      <c r="AI14" s="61"/>
      <c r="AJ14" s="62"/>
    </row>
    <row r="15" spans="2:36" s="41" customFormat="1" ht="30" customHeight="1" x14ac:dyDescent="0.35">
      <c r="B15" s="42"/>
      <c r="C15" s="43"/>
      <c r="D15" s="60" t="s">
        <v>295</v>
      </c>
      <c r="E15" s="412" t="s">
        <v>291</v>
      </c>
      <c r="F15" s="413"/>
      <c r="G15" s="413"/>
      <c r="H15" s="413"/>
      <c r="I15" s="413"/>
      <c r="J15" s="413"/>
      <c r="K15" s="413"/>
      <c r="L15" s="413"/>
      <c r="M15" s="413"/>
      <c r="N15" s="413"/>
      <c r="O15" s="413"/>
      <c r="P15" s="413"/>
      <c r="Q15" s="413"/>
      <c r="R15" s="413"/>
      <c r="S15" s="413"/>
      <c r="T15" s="413"/>
      <c r="U15" s="413"/>
      <c r="V15" s="413"/>
      <c r="W15" s="414"/>
      <c r="X15" s="66"/>
      <c r="Y15" s="67"/>
      <c r="Z15" s="61"/>
      <c r="AA15" s="61"/>
      <c r="AB15" s="60"/>
      <c r="AC15" s="415"/>
      <c r="AD15" s="415"/>
      <c r="AE15" s="415"/>
      <c r="AF15" s="61"/>
      <c r="AG15" s="60"/>
      <c r="AH15" s="61"/>
      <c r="AI15" s="61"/>
      <c r="AJ15" s="62"/>
    </row>
    <row r="16" spans="2:36" s="41" customFormat="1" ht="30" customHeight="1" x14ac:dyDescent="0.35">
      <c r="B16" s="42"/>
      <c r="C16" s="43"/>
      <c r="D16" s="60" t="s">
        <v>296</v>
      </c>
      <c r="E16" s="412" t="s">
        <v>291</v>
      </c>
      <c r="F16" s="413"/>
      <c r="G16" s="413"/>
      <c r="H16" s="413"/>
      <c r="I16" s="413"/>
      <c r="J16" s="413"/>
      <c r="K16" s="413"/>
      <c r="L16" s="413"/>
      <c r="M16" s="413"/>
      <c r="N16" s="413"/>
      <c r="O16" s="413"/>
      <c r="P16" s="413"/>
      <c r="Q16" s="413"/>
      <c r="R16" s="413"/>
      <c r="S16" s="413"/>
      <c r="T16" s="413"/>
      <c r="U16" s="413"/>
      <c r="V16" s="413"/>
      <c r="W16" s="414"/>
      <c r="X16" s="66"/>
      <c r="Y16" s="67"/>
      <c r="Z16" s="61"/>
      <c r="AA16" s="61"/>
      <c r="AB16" s="60"/>
      <c r="AC16" s="415"/>
      <c r="AD16" s="415"/>
      <c r="AE16" s="415"/>
      <c r="AF16" s="61"/>
      <c r="AG16" s="60"/>
      <c r="AH16" s="61"/>
      <c r="AI16" s="61"/>
      <c r="AJ16" s="62"/>
    </row>
    <row r="17" spans="2:36" s="41" customFormat="1" ht="30" customHeight="1" x14ac:dyDescent="0.35">
      <c r="B17" s="42"/>
      <c r="C17" s="43"/>
      <c r="D17" s="60" t="s">
        <v>297</v>
      </c>
      <c r="E17" s="412" t="s">
        <v>291</v>
      </c>
      <c r="F17" s="413"/>
      <c r="G17" s="413"/>
      <c r="H17" s="413"/>
      <c r="I17" s="413"/>
      <c r="J17" s="413"/>
      <c r="K17" s="413"/>
      <c r="L17" s="413"/>
      <c r="M17" s="413"/>
      <c r="N17" s="413"/>
      <c r="O17" s="413"/>
      <c r="P17" s="413"/>
      <c r="Q17" s="413"/>
      <c r="R17" s="413"/>
      <c r="S17" s="413"/>
      <c r="T17" s="413"/>
      <c r="U17" s="413"/>
      <c r="V17" s="413"/>
      <c r="W17" s="414"/>
      <c r="X17" s="66"/>
      <c r="Y17" s="67"/>
      <c r="Z17" s="61"/>
      <c r="AA17" s="61"/>
      <c r="AB17" s="60"/>
      <c r="AC17" s="415"/>
      <c r="AD17" s="415"/>
      <c r="AE17" s="415"/>
      <c r="AF17" s="61"/>
      <c r="AG17" s="60"/>
      <c r="AH17" s="61"/>
      <c r="AI17" s="61"/>
      <c r="AJ17" s="62"/>
    </row>
    <row r="18" spans="2:36" s="41" customFormat="1" ht="30" customHeight="1" x14ac:dyDescent="0.35">
      <c r="B18" s="42"/>
      <c r="C18" s="43"/>
      <c r="D18" s="60" t="s">
        <v>298</v>
      </c>
      <c r="E18" s="412" t="s">
        <v>291</v>
      </c>
      <c r="F18" s="413"/>
      <c r="G18" s="413"/>
      <c r="H18" s="413"/>
      <c r="I18" s="413"/>
      <c r="J18" s="413"/>
      <c r="K18" s="413"/>
      <c r="L18" s="413"/>
      <c r="M18" s="413"/>
      <c r="N18" s="413"/>
      <c r="O18" s="413"/>
      <c r="P18" s="413"/>
      <c r="Q18" s="413"/>
      <c r="R18" s="413"/>
      <c r="S18" s="413"/>
      <c r="T18" s="413"/>
      <c r="U18" s="413"/>
      <c r="V18" s="413"/>
      <c r="W18" s="414"/>
      <c r="X18" s="66"/>
      <c r="Y18" s="67"/>
      <c r="Z18" s="61"/>
      <c r="AA18" s="61"/>
      <c r="AB18" s="60"/>
      <c r="AC18" s="415"/>
      <c r="AD18" s="415"/>
      <c r="AE18" s="415"/>
      <c r="AF18" s="61"/>
      <c r="AG18" s="60"/>
      <c r="AH18" s="61"/>
      <c r="AI18" s="61"/>
      <c r="AJ18" s="62"/>
    </row>
    <row r="19" spans="2:36" s="41" customFormat="1" ht="30" customHeight="1" x14ac:dyDescent="0.35">
      <c r="B19" s="42"/>
      <c r="C19" s="43"/>
      <c r="D19" s="60" t="s">
        <v>299</v>
      </c>
      <c r="E19" s="412" t="s">
        <v>291</v>
      </c>
      <c r="F19" s="413"/>
      <c r="G19" s="413"/>
      <c r="H19" s="413"/>
      <c r="I19" s="413"/>
      <c r="J19" s="413"/>
      <c r="K19" s="413"/>
      <c r="L19" s="413"/>
      <c r="M19" s="413"/>
      <c r="N19" s="413"/>
      <c r="O19" s="413"/>
      <c r="P19" s="413"/>
      <c r="Q19" s="413"/>
      <c r="R19" s="413"/>
      <c r="S19" s="413"/>
      <c r="T19" s="413"/>
      <c r="U19" s="413"/>
      <c r="V19" s="413"/>
      <c r="W19" s="414"/>
      <c r="X19" s="66"/>
      <c r="Y19" s="67"/>
      <c r="Z19" s="61"/>
      <c r="AA19" s="61"/>
      <c r="AB19" s="60"/>
      <c r="AC19" s="415"/>
      <c r="AD19" s="415"/>
      <c r="AE19" s="415"/>
      <c r="AF19" s="61"/>
      <c r="AG19" s="60"/>
      <c r="AH19" s="61"/>
      <c r="AI19" s="61"/>
      <c r="AJ19" s="62"/>
    </row>
    <row r="20" spans="2:36" s="41" customFormat="1" ht="30" customHeight="1" x14ac:dyDescent="0.35">
      <c r="B20" s="42"/>
      <c r="C20" s="43"/>
      <c r="D20" s="60" t="s">
        <v>300</v>
      </c>
      <c r="E20" s="412" t="s">
        <v>291</v>
      </c>
      <c r="F20" s="413"/>
      <c r="G20" s="413"/>
      <c r="H20" s="413"/>
      <c r="I20" s="413"/>
      <c r="J20" s="413"/>
      <c r="K20" s="413"/>
      <c r="L20" s="413"/>
      <c r="M20" s="413"/>
      <c r="N20" s="413"/>
      <c r="O20" s="413"/>
      <c r="P20" s="413"/>
      <c r="Q20" s="413"/>
      <c r="R20" s="413"/>
      <c r="S20" s="413"/>
      <c r="T20" s="413"/>
      <c r="U20" s="413"/>
      <c r="V20" s="413"/>
      <c r="W20" s="414"/>
      <c r="X20" s="66"/>
      <c r="Y20" s="67"/>
      <c r="Z20" s="61"/>
      <c r="AA20" s="61"/>
      <c r="AB20" s="60"/>
      <c r="AC20" s="415"/>
      <c r="AD20" s="415"/>
      <c r="AE20" s="415"/>
      <c r="AF20" s="61"/>
      <c r="AG20" s="60"/>
      <c r="AH20" s="61"/>
      <c r="AI20" s="61"/>
      <c r="AJ20" s="62"/>
    </row>
    <row r="21" spans="2:36" s="41" customFormat="1" ht="30" customHeight="1" x14ac:dyDescent="0.35">
      <c r="B21" s="42"/>
      <c r="C21" s="43"/>
      <c r="D21" s="60" t="s">
        <v>301</v>
      </c>
      <c r="E21" s="412" t="s">
        <v>291</v>
      </c>
      <c r="F21" s="413"/>
      <c r="G21" s="413"/>
      <c r="H21" s="413"/>
      <c r="I21" s="413"/>
      <c r="J21" s="413"/>
      <c r="K21" s="413"/>
      <c r="L21" s="413"/>
      <c r="M21" s="413"/>
      <c r="N21" s="413"/>
      <c r="O21" s="413"/>
      <c r="P21" s="413"/>
      <c r="Q21" s="413"/>
      <c r="R21" s="413"/>
      <c r="S21" s="413"/>
      <c r="T21" s="413"/>
      <c r="U21" s="413"/>
      <c r="V21" s="413"/>
      <c r="W21" s="414"/>
      <c r="X21" s="66"/>
      <c r="Y21" s="67"/>
      <c r="Z21" s="61"/>
      <c r="AA21" s="61"/>
      <c r="AB21" s="60"/>
      <c r="AC21" s="415"/>
      <c r="AD21" s="415"/>
      <c r="AE21" s="415"/>
      <c r="AF21" s="61"/>
      <c r="AG21" s="60"/>
      <c r="AH21" s="61"/>
      <c r="AI21" s="61"/>
      <c r="AJ21" s="62"/>
    </row>
    <row r="22" spans="2:36" s="41" customFormat="1" ht="30" customHeight="1" x14ac:dyDescent="0.35">
      <c r="B22" s="42"/>
      <c r="C22" s="43"/>
      <c r="D22" s="60" t="s">
        <v>302</v>
      </c>
      <c r="E22" s="412" t="s">
        <v>291</v>
      </c>
      <c r="F22" s="413"/>
      <c r="G22" s="413"/>
      <c r="H22" s="413"/>
      <c r="I22" s="413"/>
      <c r="J22" s="413"/>
      <c r="K22" s="413"/>
      <c r="L22" s="413"/>
      <c r="M22" s="413"/>
      <c r="N22" s="413"/>
      <c r="O22" s="413"/>
      <c r="P22" s="413"/>
      <c r="Q22" s="413"/>
      <c r="R22" s="413"/>
      <c r="S22" s="413"/>
      <c r="T22" s="413"/>
      <c r="U22" s="413"/>
      <c r="V22" s="413"/>
      <c r="W22" s="414"/>
      <c r="X22" s="66"/>
      <c r="Y22" s="67"/>
      <c r="Z22" s="61"/>
      <c r="AA22" s="61"/>
      <c r="AB22" s="60"/>
      <c r="AC22" s="415"/>
      <c r="AD22" s="415"/>
      <c r="AE22" s="415"/>
      <c r="AF22" s="61"/>
      <c r="AG22" s="60"/>
      <c r="AH22" s="61"/>
      <c r="AI22" s="61"/>
      <c r="AJ22" s="62"/>
    </row>
    <row r="23" spans="2:36" x14ac:dyDescent="0.35">
      <c r="B23" s="44"/>
    </row>
    <row r="24" spans="2:36" s="41" customFormat="1" ht="45.65" customHeight="1" x14ac:dyDescent="0.35">
      <c r="B24" s="398"/>
      <c r="C24" s="399"/>
      <c r="D24" s="399"/>
      <c r="E24" s="399"/>
      <c r="F24" s="399"/>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400"/>
    </row>
    <row r="25" spans="2:36" x14ac:dyDescent="0.35">
      <c r="B25" s="44" t="s">
        <v>182</v>
      </c>
    </row>
  </sheetData>
  <sheetProtection algorithmName="SHA-512" hashValue="oHxI05A26dycbFLXTbOMPG1O1RAOGSdlLEVeO2F/w4HvWo/2aU2YKqxH+sVR+QNM5UMb0BAOK0C7vDAveB3Inw==" saltValue="Xi21gXSl1oFA3JkDu+ROrQ==" spinCount="100000" sheet="1" objects="1" scenarios="1"/>
  <mergeCells count="40">
    <mergeCell ref="B6:F6"/>
    <mergeCell ref="G6:AJ6"/>
    <mergeCell ref="B2:AJ2"/>
    <mergeCell ref="B4:F4"/>
    <mergeCell ref="G4:AJ4"/>
    <mergeCell ref="B5:F5"/>
    <mergeCell ref="G5:AJ5"/>
    <mergeCell ref="B24:AJ24"/>
    <mergeCell ref="AC11:AE11"/>
    <mergeCell ref="E10:Q10"/>
    <mergeCell ref="Y10:AA10"/>
    <mergeCell ref="B7:F7"/>
    <mergeCell ref="G7:AJ7"/>
    <mergeCell ref="B9:C9"/>
    <mergeCell ref="D9:AJ9"/>
    <mergeCell ref="AC10:AF10"/>
    <mergeCell ref="AG10:AJ10"/>
    <mergeCell ref="AC15:AE15"/>
    <mergeCell ref="AC16:AE16"/>
    <mergeCell ref="AC17:AE17"/>
    <mergeCell ref="E17:W17"/>
    <mergeCell ref="AC12:AE12"/>
    <mergeCell ref="AC13:AE13"/>
    <mergeCell ref="AC14:AE14"/>
    <mergeCell ref="E16:W16"/>
    <mergeCell ref="AC21:AE21"/>
    <mergeCell ref="AC22:AE22"/>
    <mergeCell ref="E21:W21"/>
    <mergeCell ref="E22:W22"/>
    <mergeCell ref="AC18:AE18"/>
    <mergeCell ref="AC19:AE19"/>
    <mergeCell ref="AC20:AE20"/>
    <mergeCell ref="E18:W18"/>
    <mergeCell ref="E19:W19"/>
    <mergeCell ref="E20:W20"/>
    <mergeCell ref="E11:W11"/>
    <mergeCell ref="E12:W12"/>
    <mergeCell ref="E13:W13"/>
    <mergeCell ref="E14:W14"/>
    <mergeCell ref="E15:W15"/>
  </mergeCells>
  <printOptions horizontalCentered="1"/>
  <pageMargins left="0.51181102362204722" right="0.51181102362204722" top="0.78740157480314965" bottom="0.78740157480314965" header="0.31496062992125984" footer="0.31496062992125984"/>
  <pageSetup paperSize="9" scale="77" orientation="landscape" r:id="rId1"/>
  <headerFooter>
    <oddFooter>&amp;R&amp;9&amp;F /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78D67-6476-4D37-BD6B-F65F779082D6}">
  <sheetPr>
    <pageSetUpPr fitToPage="1"/>
  </sheetPr>
  <dimension ref="B2:I52"/>
  <sheetViews>
    <sheetView zoomScale="110" zoomScaleNormal="110" workbookViewId="0">
      <selection activeCell="F25" sqref="F25"/>
    </sheetView>
  </sheetViews>
  <sheetFormatPr baseColWidth="10" defaultRowHeight="14.5" x14ac:dyDescent="0.35"/>
  <cols>
    <col min="1" max="1" width="4.1796875" customWidth="1"/>
  </cols>
  <sheetData>
    <row r="2" spans="2:2" x14ac:dyDescent="0.35">
      <c r="B2" s="91" t="s">
        <v>531</v>
      </c>
    </row>
    <row r="3" spans="2:2" x14ac:dyDescent="0.35">
      <c r="B3" t="s">
        <v>371</v>
      </c>
    </row>
    <row r="52" spans="2:9" ht="45" customHeight="1" x14ac:dyDescent="0.35">
      <c r="B52" s="419" t="s">
        <v>178</v>
      </c>
      <c r="C52" s="419"/>
      <c r="D52" s="419"/>
      <c r="E52" s="419"/>
      <c r="F52" s="419"/>
      <c r="G52" s="419"/>
      <c r="H52" s="419"/>
      <c r="I52" s="419"/>
    </row>
  </sheetData>
  <sheetProtection algorithmName="SHA-512" hashValue="13+iIPIpnZztUAQrRXHPCVb5ny8gDeGfmcVbjnerRd35YhInNTBMh3BSIF2d+qSkvEcE7M9rysRh/yi71hFZZw==" saltValue="GuxQo4lDu12mLig+hwEfIw==" spinCount="100000" sheet="1" objects="1" scenarios="1"/>
  <mergeCells count="1">
    <mergeCell ref="B52:I52"/>
  </mergeCells>
  <printOptions horizontalCentered="1"/>
  <pageMargins left="0.51181102362204722" right="0.51181102362204722" top="0.78740157480314965" bottom="0.78740157480314965" header="0.31496062992125984" footer="0.31496062992125984"/>
  <pageSetup paperSize="9" scale="83" orientation="portrait" horizontalDpi="0" verticalDpi="0" r:id="rId1"/>
  <headerFooter>
    <oddFooter>&amp;R&amp;9&amp;F / &amp;A</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CF6BA-D252-4640-ACBF-513EE92585E5}">
  <sheetPr>
    <pageSetUpPr fitToPage="1"/>
  </sheetPr>
  <dimension ref="B2:B3"/>
  <sheetViews>
    <sheetView workbookViewId="0">
      <selection activeCell="H42" sqref="H42"/>
    </sheetView>
  </sheetViews>
  <sheetFormatPr baseColWidth="10" defaultRowHeight="14.5" x14ac:dyDescent="0.35"/>
  <cols>
    <col min="1" max="1" width="4.1796875" customWidth="1"/>
  </cols>
  <sheetData>
    <row r="2" spans="2:2" x14ac:dyDescent="0.35">
      <c r="B2" s="91" t="s">
        <v>617</v>
      </c>
    </row>
    <row r="3" spans="2:2" x14ac:dyDescent="0.35">
      <c r="B3" t="s">
        <v>616</v>
      </c>
    </row>
  </sheetData>
  <sheetProtection algorithmName="SHA-512" hashValue="hm0xDEoF5WZ094bWNmck7dtnK7nB88SZS8Rv1tUlpfcib0ndXMV0ajrWR9P6BAAEglCXqt7zYTmmUqrYEtQfeA==" saltValue="0oh3m+5YoZabONgUGEEljA==" spinCount="100000" sheet="1" objects="1" scenarios="1"/>
  <pageMargins left="0.70866141732283472" right="0.70866141732283472" top="0.78740157480314965" bottom="0.78740157480314965" header="0.31496062992125984" footer="0.31496062992125984"/>
  <pageSetup paperSize="9" scale="95"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6312F-A896-48F3-9BD9-78EB5CB96FE8}">
  <sheetPr>
    <pageSetUpPr fitToPage="1"/>
  </sheetPr>
  <dimension ref="B2:J59"/>
  <sheetViews>
    <sheetView workbookViewId="0">
      <selection activeCell="L15" sqref="L15"/>
    </sheetView>
  </sheetViews>
  <sheetFormatPr baseColWidth="10" defaultRowHeight="14.5" x14ac:dyDescent="0.35"/>
  <cols>
    <col min="1" max="1" width="3.6328125" customWidth="1"/>
  </cols>
  <sheetData>
    <row r="2" spans="2:2" x14ac:dyDescent="0.35">
      <c r="B2" s="91" t="s">
        <v>532</v>
      </c>
    </row>
    <row r="3" spans="2:2" x14ac:dyDescent="0.35">
      <c r="B3" t="s">
        <v>371</v>
      </c>
    </row>
    <row r="59" spans="2:10" ht="46.5" customHeight="1" x14ac:dyDescent="0.35">
      <c r="B59" s="420" t="s">
        <v>178</v>
      </c>
      <c r="C59" s="420"/>
      <c r="D59" s="420"/>
      <c r="E59" s="420"/>
      <c r="F59" s="420"/>
      <c r="G59" s="420"/>
      <c r="H59" s="420"/>
      <c r="I59" s="420"/>
      <c r="J59" s="420"/>
    </row>
  </sheetData>
  <sheetProtection algorithmName="SHA-512" hashValue="eYseZ8lO0bLQQYOt/oqfEC2xXnOFbJ/6rRT/3yBLQDgG3uEWi5LFD+nL1fC6M+3Yvzjjs00UPRzuhkarAPt7TA==" saltValue="zqiQKUSTGofZPxWwXKrk5A==" spinCount="100000" sheet="1" objects="1" scenarios="1"/>
  <mergeCells count="1">
    <mergeCell ref="B59:J59"/>
  </mergeCells>
  <pageMargins left="0.70866141732283472" right="0.70866141732283472" top="0.78740157480314965" bottom="0.78740157480314965" header="0.31496062992125984" footer="0.31496062992125984"/>
  <pageSetup paperSize="9" scale="74" orientation="portrait"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A712-7A38-4B8D-BDE2-98A355092EBC}">
  <sheetPr>
    <pageSetUpPr fitToPage="1"/>
  </sheetPr>
  <dimension ref="B2:B7"/>
  <sheetViews>
    <sheetView workbookViewId="0">
      <selection activeCell="B4" sqref="B4"/>
    </sheetView>
  </sheetViews>
  <sheetFormatPr baseColWidth="10" defaultColWidth="11.54296875" defaultRowHeight="18.5" x14ac:dyDescent="0.45"/>
  <cols>
    <col min="1" max="1" width="4.54296875" style="68" customWidth="1"/>
    <col min="2" max="2" width="90.36328125" style="68" customWidth="1"/>
    <col min="3" max="16384" width="11.54296875" style="68"/>
  </cols>
  <sheetData>
    <row r="2" spans="2:2" x14ac:dyDescent="0.45">
      <c r="B2" s="71" t="s">
        <v>304</v>
      </c>
    </row>
    <row r="4" spans="2:2" ht="291.64999999999998" customHeight="1" x14ac:dyDescent="0.45">
      <c r="B4" s="69" t="s">
        <v>372</v>
      </c>
    </row>
    <row r="6" spans="2:2" ht="40.75" customHeight="1" x14ac:dyDescent="0.45"/>
    <row r="7" spans="2:2" x14ac:dyDescent="0.45">
      <c r="B7" s="68" t="s">
        <v>305</v>
      </c>
    </row>
  </sheetData>
  <sheetProtection algorithmName="SHA-512" hashValue="sPBNqpkg7cqGvukDfY3qPYm2BOAy8thj3TPbExpAJlpEXtPWVyoNNkaJl4ByQlCD6GHZGKtWceKMyRWPgJsEfA==" saltValue="ijY9qde2DbKx0CLsliqYDQ==" spinCount="100000" sheet="1" objects="1" scenarios="1"/>
  <printOptions horizontalCentered="1"/>
  <pageMargins left="0.51181102362204722" right="0.51181102362204722" top="0.78740157480314965" bottom="0.78740157480314965" header="0.31496062992125984" footer="0.31496062992125984"/>
  <pageSetup paperSize="9" scale="97" orientation="portrait" r:id="rId1"/>
  <headerFooter>
    <oddFooter>&amp;R&amp;9&amp;F /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8" tint="0.79998168889431442"/>
    <pageSetUpPr fitToPage="1"/>
  </sheetPr>
  <dimension ref="A1:J27"/>
  <sheetViews>
    <sheetView zoomScale="90" zoomScaleNormal="90" workbookViewId="0">
      <selection activeCell="H8" sqref="H8"/>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25</v>
      </c>
      <c r="C2" s="9" t="s">
        <v>228</v>
      </c>
      <c r="D2" s="10"/>
      <c r="E2" s="10"/>
      <c r="F2" s="10"/>
      <c r="G2" s="10"/>
      <c r="H2" s="10"/>
      <c r="I2" s="11"/>
      <c r="J2" s="5"/>
    </row>
    <row r="3" spans="1:10" ht="72" customHeight="1" thickBot="1" x14ac:dyDescent="0.35">
      <c r="A3" s="3"/>
      <c r="B3" s="338" t="s">
        <v>30</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114" customHeight="1" x14ac:dyDescent="0.25">
      <c r="A7" s="24"/>
      <c r="B7" s="25" t="s">
        <v>42</v>
      </c>
      <c r="C7" s="26" t="s">
        <v>37</v>
      </c>
      <c r="D7" s="28" t="s">
        <v>408</v>
      </c>
      <c r="E7" s="28" t="s">
        <v>409</v>
      </c>
      <c r="F7" s="32">
        <v>160</v>
      </c>
      <c r="G7" s="32" t="s">
        <v>16</v>
      </c>
      <c r="H7" s="1"/>
      <c r="I7" s="33">
        <f>ROUND(F7*H7,2)</f>
        <v>0</v>
      </c>
      <c r="J7" s="24"/>
    </row>
    <row r="8" spans="1:10" s="29" customFormat="1" ht="74.25" customHeight="1" x14ac:dyDescent="0.25">
      <c r="A8" s="24"/>
      <c r="B8" s="25" t="s">
        <v>48</v>
      </c>
      <c r="C8" s="26" t="s">
        <v>427</v>
      </c>
      <c r="D8" s="28" t="s">
        <v>406</v>
      </c>
      <c r="E8" s="28" t="s">
        <v>54</v>
      </c>
      <c r="F8" s="32">
        <v>20</v>
      </c>
      <c r="G8" s="32" t="s">
        <v>14</v>
      </c>
      <c r="H8" s="1"/>
      <c r="I8" s="33">
        <f>ROUND(F8*H8,2)</f>
        <v>0</v>
      </c>
      <c r="J8" s="24"/>
    </row>
    <row r="9" spans="1:10" s="29" customFormat="1" ht="74.25" customHeight="1" x14ac:dyDescent="0.25">
      <c r="A9" s="24"/>
      <c r="B9" s="25" t="s">
        <v>49</v>
      </c>
      <c r="C9" s="26" t="s">
        <v>407</v>
      </c>
      <c r="D9" s="28" t="s">
        <v>406</v>
      </c>
      <c r="E9" s="28" t="s">
        <v>54</v>
      </c>
      <c r="F9" s="32">
        <v>5</v>
      </c>
      <c r="G9" s="32" t="s">
        <v>14</v>
      </c>
      <c r="H9" s="1"/>
      <c r="I9" s="33">
        <f>ROUND(F9*H9,2)</f>
        <v>0</v>
      </c>
      <c r="J9" s="24"/>
    </row>
    <row r="10" spans="1:10" s="29" customFormat="1" ht="32.25" customHeight="1" x14ac:dyDescent="0.25">
      <c r="A10" s="24"/>
      <c r="B10" s="25" t="s">
        <v>50</v>
      </c>
      <c r="C10" s="26" t="s">
        <v>17</v>
      </c>
      <c r="D10" s="28" t="s">
        <v>24</v>
      </c>
      <c r="E10" s="28" t="s">
        <v>63</v>
      </c>
      <c r="F10" s="37"/>
      <c r="G10" s="38" t="s">
        <v>39</v>
      </c>
      <c r="H10" s="280"/>
      <c r="I10" s="33"/>
      <c r="J10" s="24"/>
    </row>
    <row r="11" spans="1:10" s="29" customFormat="1" ht="32.25" customHeight="1" x14ac:dyDescent="0.25">
      <c r="A11" s="24"/>
      <c r="B11" s="25" t="s">
        <v>51</v>
      </c>
      <c r="C11" s="26" t="s">
        <v>18</v>
      </c>
      <c r="D11" s="28" t="s">
        <v>20</v>
      </c>
      <c r="E11" s="28" t="s">
        <v>63</v>
      </c>
      <c r="F11" s="37"/>
      <c r="G11" s="38" t="s">
        <v>39</v>
      </c>
      <c r="H11" s="280"/>
      <c r="I11" s="33"/>
      <c r="J11" s="24"/>
    </row>
    <row r="12" spans="1:10" s="29" customFormat="1" ht="32.25" customHeight="1" x14ac:dyDescent="0.25">
      <c r="A12" s="24"/>
      <c r="B12" s="25" t="s">
        <v>52</v>
      </c>
      <c r="C12" s="26" t="s">
        <v>19</v>
      </c>
      <c r="D12" s="28" t="s">
        <v>23</v>
      </c>
      <c r="E12" s="28" t="s">
        <v>40</v>
      </c>
      <c r="F12" s="37"/>
      <c r="G12" s="38" t="s">
        <v>39</v>
      </c>
      <c r="H12" s="280"/>
      <c r="I12" s="33"/>
      <c r="J12" s="24"/>
    </row>
    <row r="13" spans="1:10" s="29" customFormat="1" ht="34.75" customHeight="1" x14ac:dyDescent="0.25">
      <c r="A13" s="24"/>
      <c r="B13" s="25"/>
      <c r="C13" s="26"/>
      <c r="D13" s="28" t="s">
        <v>419</v>
      </c>
      <c r="E13" s="28"/>
      <c r="F13" s="32"/>
      <c r="G13" s="32"/>
      <c r="H13" s="34"/>
      <c r="I13" s="33"/>
      <c r="J13" s="24"/>
    </row>
    <row r="14" spans="1:10" s="29" customFormat="1" ht="61.5" customHeight="1" x14ac:dyDescent="0.25">
      <c r="A14" s="24"/>
      <c r="B14" s="25" t="s">
        <v>53</v>
      </c>
      <c r="C14" s="26" t="s">
        <v>450</v>
      </c>
      <c r="D14" s="28" t="s">
        <v>511</v>
      </c>
      <c r="E14" s="28"/>
      <c r="F14" s="281">
        <f>SUM('1.1.  W+P kraftbet'!H7:H15)</f>
        <v>112</v>
      </c>
      <c r="G14" s="32" t="s">
        <v>14</v>
      </c>
      <c r="H14" s="1"/>
      <c r="I14" s="33">
        <f>ROUND(F14*H14,2)</f>
        <v>0</v>
      </c>
      <c r="J14" s="24"/>
    </row>
    <row r="15" spans="1:10" s="29" customFormat="1" ht="60.5" customHeight="1" x14ac:dyDescent="0.25">
      <c r="A15" s="24"/>
      <c r="B15" s="25" t="s">
        <v>59</v>
      </c>
      <c r="C15" s="26" t="s">
        <v>451</v>
      </c>
      <c r="D15" s="28" t="s">
        <v>513</v>
      </c>
      <c r="E15" s="28"/>
      <c r="F15" s="281">
        <f>F14</f>
        <v>112</v>
      </c>
      <c r="G15" s="32" t="s">
        <v>14</v>
      </c>
      <c r="H15" s="1"/>
      <c r="I15" s="33">
        <f>ROUND(F15*H15,2)</f>
        <v>0</v>
      </c>
      <c r="J15" s="24"/>
    </row>
    <row r="16" spans="1:10" s="29" customFormat="1" ht="34.25" customHeight="1" x14ac:dyDescent="0.25">
      <c r="A16" s="24"/>
      <c r="B16" s="25" t="s">
        <v>410</v>
      </c>
      <c r="C16" s="26" t="s">
        <v>78</v>
      </c>
      <c r="D16" s="28" t="s">
        <v>435</v>
      </c>
      <c r="E16" s="32"/>
      <c r="F16" s="32">
        <v>2</v>
      </c>
      <c r="G16" s="32" t="s">
        <v>14</v>
      </c>
      <c r="H16" s="1"/>
      <c r="I16" s="33">
        <f>ROUND(F16*H16,2)</f>
        <v>0</v>
      </c>
      <c r="J16" s="24"/>
    </row>
    <row r="17" spans="1:10" s="29" customFormat="1" ht="34.25" customHeight="1" x14ac:dyDescent="0.25">
      <c r="A17" s="24"/>
      <c r="B17" s="25" t="s">
        <v>467</v>
      </c>
      <c r="C17" s="26" t="s">
        <v>77</v>
      </c>
      <c r="D17" s="28" t="s">
        <v>423</v>
      </c>
      <c r="E17" s="28"/>
      <c r="F17" s="32">
        <v>10</v>
      </c>
      <c r="G17" s="32" t="s">
        <v>14</v>
      </c>
      <c r="H17" s="1"/>
      <c r="I17" s="33">
        <f>ROUND(F17*H17,2)</f>
        <v>0</v>
      </c>
      <c r="J17" s="24"/>
    </row>
    <row r="18" spans="1:10" s="29" customFormat="1" ht="34.25" customHeight="1" x14ac:dyDescent="0.25">
      <c r="A18" s="24"/>
      <c r="B18" s="25" t="s">
        <v>512</v>
      </c>
      <c r="C18" s="26" t="s">
        <v>436</v>
      </c>
      <c r="D18" s="282" t="s">
        <v>437</v>
      </c>
      <c r="E18" s="283" t="s">
        <v>448</v>
      </c>
      <c r="F18" s="284"/>
      <c r="G18" s="32"/>
      <c r="H18" s="89" t="s">
        <v>438</v>
      </c>
      <c r="I18" s="285" t="s">
        <v>439</v>
      </c>
      <c r="J18" s="24"/>
    </row>
    <row r="19" spans="1:10" s="29" customFormat="1" ht="34.25" customHeight="1" x14ac:dyDescent="0.25">
      <c r="A19" s="24"/>
      <c r="B19" s="286"/>
      <c r="C19" s="287"/>
      <c r="D19" s="347" t="s">
        <v>449</v>
      </c>
      <c r="E19" s="348"/>
      <c r="F19" s="348"/>
      <c r="G19" s="348"/>
      <c r="H19" s="288"/>
      <c r="I19" s="289"/>
      <c r="J19" s="24"/>
    </row>
    <row r="20" spans="1:10" ht="33.75" customHeight="1" thickBot="1" x14ac:dyDescent="0.35">
      <c r="B20" s="45" t="s">
        <v>227</v>
      </c>
      <c r="C20" s="46" t="str">
        <f>B2</f>
        <v>Los 1</v>
      </c>
      <c r="D20" s="46" t="str">
        <f>C2</f>
        <v>Titel 2:  Instandsetzungen - Stundenverrechnungssätze an Türen und Toren mit kraftbetätigten Antrieb</v>
      </c>
      <c r="E20" s="46"/>
      <c r="F20" s="46"/>
      <c r="G20" s="46"/>
      <c r="H20" s="46"/>
      <c r="I20" s="290">
        <f>ROUNDUP(SUM(I7:I17),2)</f>
        <v>0</v>
      </c>
    </row>
    <row r="21" spans="1:10" ht="14.5" thickBot="1" x14ac:dyDescent="0.35"/>
    <row r="22" spans="1:10" ht="27" customHeight="1" thickBot="1" x14ac:dyDescent="0.35">
      <c r="B22" s="36"/>
      <c r="C22" s="345" t="s">
        <v>142</v>
      </c>
      <c r="D22" s="346"/>
    </row>
    <row r="24" spans="1:10" hidden="1" x14ac:dyDescent="0.3">
      <c r="D24" s="291" t="s">
        <v>440</v>
      </c>
      <c r="E24" s="292" t="s">
        <v>441</v>
      </c>
      <c r="F24" s="293" t="s">
        <v>442</v>
      </c>
    </row>
    <row r="25" spans="1:10" hidden="1" x14ac:dyDescent="0.3">
      <c r="D25" s="291" t="s">
        <v>443</v>
      </c>
      <c r="E25" s="292" t="s">
        <v>441</v>
      </c>
      <c r="F25" s="293" t="s">
        <v>444</v>
      </c>
    </row>
    <row r="26" spans="1:10" hidden="1" x14ac:dyDescent="0.3">
      <c r="D26" s="291" t="s">
        <v>445</v>
      </c>
      <c r="E26" s="292" t="s">
        <v>441</v>
      </c>
      <c r="F26" s="293" t="s">
        <v>446</v>
      </c>
    </row>
    <row r="27" spans="1:10" hidden="1" x14ac:dyDescent="0.3">
      <c r="D27" s="291" t="s">
        <v>438</v>
      </c>
      <c r="E27" s="292" t="s">
        <v>441</v>
      </c>
      <c r="F27" s="293" t="s">
        <v>447</v>
      </c>
    </row>
  </sheetData>
  <sheetProtection algorithmName="SHA-512" hashValue="bLTWeROrD2Y6X5ne9+KBtP9ng10M1jzwGxaJ3ZbqEYso8yV3Mq8w1Gz1R6zdeimlCld6uPbEEmBSjIlqr1O7fg==" saltValue="oqwdyYdbU4PCwYACe+XPGQ==" spinCount="100000" sheet="1" selectLockedCells="1"/>
  <mergeCells count="4">
    <mergeCell ref="B3:D3"/>
    <mergeCell ref="F3:I3"/>
    <mergeCell ref="C22:D22"/>
    <mergeCell ref="D19:G19"/>
  </mergeCells>
  <dataValidations count="3">
    <dataValidation type="whole" allowBlank="1" showInputMessage="1" showErrorMessage="1" sqref="F12" xr:uid="{C2F8DCC3-CA9B-4F54-8588-DF94279404A0}">
      <formula1>0</formula1>
      <formula2>200</formula2>
    </dataValidation>
    <dataValidation type="list" allowBlank="1" showInputMessage="1" showErrorMessage="1" sqref="H18" xr:uid="{4699F910-DFCE-46F7-93D0-00E41FFA5741}">
      <formula1>$D$24:$D$27</formula1>
    </dataValidation>
    <dataValidation type="whole" allowBlank="1" showInputMessage="1" showErrorMessage="1" sqref="F10:F11" xr:uid="{6C8DDB48-8917-4B69-A0E4-092EEB4B12FB}">
      <formula1>0</formula1>
      <formula2>100</formula2>
    </dataValidation>
  </dataValidations>
  <printOptions horizontalCentered="1"/>
  <pageMargins left="0.31496062992125984" right="0.31496062992125984" top="0.55118110236220474" bottom="0.55118110236220474" header="0.31496062992125984" footer="0.31496062992125984"/>
  <pageSetup paperSize="8" scale="83" orientation="landscape" r:id="rId1"/>
  <headerFooter>
    <oddFooter>&amp;R&amp;9&amp;F /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8" tint="0.79998168889431442"/>
    <pageSetUpPr fitToPage="1"/>
  </sheetPr>
  <dimension ref="A1:J14"/>
  <sheetViews>
    <sheetView zoomScale="90" zoomScaleNormal="90" workbookViewId="0">
      <selection activeCell="F8" sqref="F8"/>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25</v>
      </c>
      <c r="C2" s="9" t="s">
        <v>149</v>
      </c>
      <c r="D2" s="10"/>
      <c r="E2" s="10"/>
      <c r="F2" s="10"/>
      <c r="G2" s="10"/>
      <c r="H2" s="10"/>
      <c r="I2" s="11"/>
      <c r="J2" s="5"/>
    </row>
    <row r="3" spans="1:10" ht="72" customHeight="1" thickBot="1" x14ac:dyDescent="0.35">
      <c r="A3" s="3"/>
      <c r="B3" s="338" t="s">
        <v>542</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60.65" customHeight="1" x14ac:dyDescent="0.25">
      <c r="A7" s="24"/>
      <c r="B7" s="25" t="s">
        <v>55</v>
      </c>
      <c r="C7" s="26" t="s">
        <v>41</v>
      </c>
      <c r="D7" s="28" t="s">
        <v>140</v>
      </c>
      <c r="E7" s="28"/>
      <c r="F7" s="32"/>
      <c r="G7" s="32"/>
      <c r="H7" s="35" t="s">
        <v>143</v>
      </c>
      <c r="I7" s="33"/>
      <c r="J7" s="24"/>
    </row>
    <row r="8" spans="1:10" s="29" customFormat="1" ht="34.25" customHeight="1" x14ac:dyDescent="0.25">
      <c r="A8" s="24"/>
      <c r="B8" s="25" t="s">
        <v>56</v>
      </c>
      <c r="C8" s="26"/>
      <c r="D8" s="28" t="s">
        <v>229</v>
      </c>
      <c r="E8" s="28" t="s">
        <v>63</v>
      </c>
      <c r="F8" s="37"/>
      <c r="G8" s="38" t="s">
        <v>39</v>
      </c>
      <c r="H8" s="34">
        <v>10000</v>
      </c>
      <c r="I8" s="33">
        <f>ROUND((H8*F8/100),2)</f>
        <v>0</v>
      </c>
      <c r="J8" s="24"/>
    </row>
    <row r="9" spans="1:10" s="29" customFormat="1" ht="34.25" customHeight="1" x14ac:dyDescent="0.25">
      <c r="A9" s="24"/>
      <c r="B9" s="25" t="s">
        <v>57</v>
      </c>
      <c r="C9" s="26"/>
      <c r="D9" s="28" t="s">
        <v>61</v>
      </c>
      <c r="E9" s="28" t="s">
        <v>63</v>
      </c>
      <c r="F9" s="37"/>
      <c r="G9" s="38" t="s">
        <v>39</v>
      </c>
      <c r="H9" s="34">
        <v>10000</v>
      </c>
      <c r="I9" s="33">
        <f t="shared" ref="I9:I10" si="0">ROUND((H9*F9/100),2)</f>
        <v>0</v>
      </c>
      <c r="J9" s="24"/>
    </row>
    <row r="10" spans="1:10" s="29" customFormat="1" ht="34.25" customHeight="1" x14ac:dyDescent="0.25">
      <c r="A10" s="24"/>
      <c r="B10" s="25" t="s">
        <v>147</v>
      </c>
      <c r="C10" s="26"/>
      <c r="D10" s="28" t="s">
        <v>62</v>
      </c>
      <c r="E10" s="28" t="s">
        <v>63</v>
      </c>
      <c r="F10" s="37"/>
      <c r="G10" s="38" t="s">
        <v>39</v>
      </c>
      <c r="H10" s="34">
        <v>5000</v>
      </c>
      <c r="I10" s="33">
        <f t="shared" si="0"/>
        <v>0</v>
      </c>
      <c r="J10" s="24"/>
    </row>
    <row r="11" spans="1:10" s="29" customFormat="1" ht="23.25" customHeight="1" x14ac:dyDescent="0.25">
      <c r="A11" s="24"/>
      <c r="B11" s="25"/>
      <c r="C11" s="26"/>
      <c r="D11" s="28"/>
      <c r="E11" s="32"/>
      <c r="F11" s="32"/>
      <c r="G11" s="32"/>
      <c r="H11" s="34"/>
      <c r="I11" s="33"/>
      <c r="J11" s="24"/>
    </row>
    <row r="12" spans="1:10" ht="33.75" customHeight="1" thickBot="1" x14ac:dyDescent="0.35">
      <c r="B12" s="45" t="s">
        <v>227</v>
      </c>
      <c r="C12" s="46" t="str">
        <f>B2</f>
        <v>Los 1</v>
      </c>
      <c r="D12" s="46" t="str">
        <f>C2</f>
        <v>Titel 3:  Materialzuschlag für nicht gelistete Ersatzteile</v>
      </c>
      <c r="E12" s="46"/>
      <c r="F12" s="46"/>
      <c r="G12" s="46"/>
      <c r="H12" s="46"/>
      <c r="I12" s="30">
        <f>ROUNDUP(SUM(I8:I10),2)</f>
        <v>0</v>
      </c>
    </row>
    <row r="13" spans="1:10" ht="14.5" thickBot="1" x14ac:dyDescent="0.35"/>
    <row r="14" spans="1:10" ht="27" customHeight="1" thickBot="1" x14ac:dyDescent="0.35">
      <c r="B14" s="36"/>
      <c r="C14" s="345" t="s">
        <v>142</v>
      </c>
      <c r="D14" s="346"/>
    </row>
  </sheetData>
  <sheetProtection algorithmName="SHA-512" hashValue="J608tjioBix2MMaaF5veYygpL9eF3ch31ruOK6uTNTjximMBD9tdG8gCG2zn/WrDCUwkIVzDYHRYrvvAAzmSxA==" saltValue="8uaIzDsV5Q+Dy492F8kAsg==" spinCount="100000" sheet="1" selectLockedCells="1"/>
  <mergeCells count="3">
    <mergeCell ref="B3:D3"/>
    <mergeCell ref="F3:I3"/>
    <mergeCell ref="C14:D14"/>
  </mergeCells>
  <dataValidations count="1">
    <dataValidation type="whole" allowBlank="1" showInputMessage="1" showErrorMessage="1" sqref="F8:F10" xr:uid="{5D5F25DA-F791-48FF-A2FB-D9B38CC2DE4A}">
      <formula1>0</formula1>
      <formula2>100</formula2>
    </dataValidation>
  </dataValidations>
  <printOptions horizontalCentered="1"/>
  <pageMargins left="0.31496062992125984" right="0.31496062992125984" top="0.55118110236220474" bottom="0.55118110236220474" header="0.31496062992125984" footer="0.31496062992125984"/>
  <pageSetup paperSize="8" scale="94" orientation="landscape" r:id="rId1"/>
  <headerFooter>
    <oddFooter>&amp;R&amp;9&amp;F /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8" tint="0.79998168889431442"/>
    <pageSetUpPr fitToPage="1"/>
  </sheetPr>
  <dimension ref="A1:K11"/>
  <sheetViews>
    <sheetView zoomScale="90" zoomScaleNormal="90" workbookViewId="0">
      <pane xSplit="4" topLeftCell="E1" activePane="topRight" state="frozen"/>
      <selection activeCell="J25" sqref="J25"/>
      <selection pane="topRight" activeCell="G7" sqref="G7"/>
    </sheetView>
  </sheetViews>
  <sheetFormatPr baseColWidth="10" defaultColWidth="11.36328125" defaultRowHeight="14" x14ac:dyDescent="0.3"/>
  <cols>
    <col min="1" max="1" width="2.36328125" style="4" customWidth="1"/>
    <col min="2" max="2" width="10.6328125" style="4" customWidth="1"/>
    <col min="3" max="3" width="40.36328125" style="4" customWidth="1"/>
    <col min="4" max="4" width="64.1796875" style="4" customWidth="1"/>
    <col min="5" max="6" width="11.54296875" style="15" customWidth="1"/>
    <col min="7" max="7" width="14.6328125" style="15" customWidth="1"/>
    <col min="8" max="8" width="24.6328125" style="15" customWidth="1"/>
    <col min="9" max="9" width="3.08984375" style="4" customWidth="1"/>
    <col min="10" max="16384" width="11.36328125" style="4"/>
  </cols>
  <sheetData>
    <row r="1" spans="1:11" ht="14.5" thickBot="1" x14ac:dyDescent="0.35">
      <c r="A1" s="3"/>
      <c r="B1" s="3"/>
      <c r="C1" s="3"/>
      <c r="D1" s="3"/>
      <c r="E1" s="7"/>
      <c r="F1" s="7"/>
      <c r="G1" s="7"/>
      <c r="H1" s="7"/>
      <c r="I1" s="3"/>
    </row>
    <row r="2" spans="1:11" s="6" customFormat="1" ht="28.75" customHeight="1" thickBot="1" x14ac:dyDescent="0.4">
      <c r="A2" s="5"/>
      <c r="B2" s="8" t="s">
        <v>25</v>
      </c>
      <c r="C2" s="9" t="s">
        <v>148</v>
      </c>
      <c r="D2" s="10"/>
      <c r="E2" s="10"/>
      <c r="F2" s="10"/>
      <c r="G2" s="10"/>
      <c r="H2" s="11"/>
      <c r="I2" s="5"/>
    </row>
    <row r="3" spans="1:11" ht="51" customHeight="1" thickBot="1" x14ac:dyDescent="0.5">
      <c r="A3" s="3"/>
      <c r="B3" s="338" t="s">
        <v>541</v>
      </c>
      <c r="C3" s="339"/>
      <c r="D3" s="339"/>
      <c r="E3" s="342" t="str">
        <f>'Summen alle Lose'!G6</f>
        <v>[ Name, Firmenbezeichnung des Anbieters ist hier einzutragen ] 
Fa. Musterfirma ….</v>
      </c>
      <c r="F3" s="343"/>
      <c r="G3" s="343"/>
      <c r="H3" s="344"/>
      <c r="I3" s="3"/>
      <c r="K3" s="294"/>
    </row>
    <row r="4" spans="1:11" x14ac:dyDescent="0.3">
      <c r="A4" s="3"/>
      <c r="B4" s="13" t="s">
        <v>79</v>
      </c>
      <c r="C4" s="14"/>
      <c r="D4" s="3"/>
      <c r="E4" s="7"/>
      <c r="F4" s="7"/>
      <c r="H4" s="16"/>
      <c r="I4" s="3"/>
    </row>
    <row r="5" spans="1:11" s="22" customFormat="1" ht="39" x14ac:dyDescent="0.35">
      <c r="A5" s="17"/>
      <c r="B5" s="18" t="s">
        <v>0</v>
      </c>
      <c r="C5" s="19" t="s">
        <v>21</v>
      </c>
      <c r="D5" s="19" t="s">
        <v>1</v>
      </c>
      <c r="E5" s="20" t="s">
        <v>15</v>
      </c>
      <c r="F5" s="20" t="s">
        <v>13</v>
      </c>
      <c r="G5" s="20" t="s">
        <v>11</v>
      </c>
      <c r="H5" s="21" t="s">
        <v>12</v>
      </c>
      <c r="I5" s="17"/>
    </row>
    <row r="6" spans="1:11" s="22" customFormat="1" ht="13" x14ac:dyDescent="0.35">
      <c r="A6" s="17"/>
      <c r="B6" s="18"/>
      <c r="C6" s="19"/>
      <c r="D6" s="19"/>
      <c r="E6" s="20"/>
      <c r="F6" s="20"/>
      <c r="G6" s="20"/>
      <c r="H6" s="21"/>
      <c r="I6" s="17"/>
    </row>
    <row r="7" spans="1:11" s="29" customFormat="1" ht="17.5" customHeight="1" x14ac:dyDescent="0.25">
      <c r="A7" s="24"/>
      <c r="B7" s="25" t="s">
        <v>135</v>
      </c>
      <c r="C7" s="28" t="s">
        <v>201</v>
      </c>
      <c r="D7" s="28" t="s">
        <v>200</v>
      </c>
      <c r="E7" s="32">
        <v>1</v>
      </c>
      <c r="F7" s="32" t="s">
        <v>14</v>
      </c>
      <c r="G7" s="1"/>
      <c r="H7" s="295">
        <f t="shared" ref="H7:H8" si="0">ROUNDUP(E7*G7,2)</f>
        <v>0</v>
      </c>
      <c r="I7" s="24"/>
    </row>
    <row r="8" spans="1:11" s="29" customFormat="1" ht="17.5" customHeight="1" x14ac:dyDescent="0.25">
      <c r="A8" s="24"/>
      <c r="B8" s="25" t="s">
        <v>136</v>
      </c>
      <c r="C8" s="28" t="s">
        <v>202</v>
      </c>
      <c r="D8" s="28" t="s">
        <v>203</v>
      </c>
      <c r="E8" s="32">
        <v>1</v>
      </c>
      <c r="F8" s="32" t="s">
        <v>14</v>
      </c>
      <c r="G8" s="1"/>
      <c r="H8" s="295">
        <f t="shared" si="0"/>
        <v>0</v>
      </c>
      <c r="I8" s="24"/>
    </row>
    <row r="9" spans="1:11" ht="26.25" customHeight="1" thickBot="1" x14ac:dyDescent="0.35">
      <c r="B9" s="45" t="s">
        <v>227</v>
      </c>
      <c r="C9" s="46" t="str">
        <f>B2</f>
        <v>Los 1</v>
      </c>
      <c r="D9" s="46" t="str">
        <f>C2</f>
        <v>Titel 4:  Ersatzteile</v>
      </c>
      <c r="E9" s="46"/>
      <c r="F9" s="46"/>
      <c r="G9" s="46"/>
      <c r="H9" s="30">
        <f>ROUNDUP(SUM(H7:H8),2)</f>
        <v>0</v>
      </c>
    </row>
    <row r="10" spans="1:11" ht="14.5" thickBot="1" x14ac:dyDescent="0.35"/>
    <row r="11" spans="1:11" ht="28.75" customHeight="1" thickBot="1" x14ac:dyDescent="0.35">
      <c r="B11" s="36"/>
      <c r="C11" s="345" t="s">
        <v>142</v>
      </c>
      <c r="D11" s="346"/>
    </row>
  </sheetData>
  <sheetProtection algorithmName="SHA-512" hashValue="7sKPHpT9fxRHN0704EIJ7Ys0IlQlo9EoMTamJzoYW9S5SroTUj7PcVGU6oUwWm+zLNq0ch1oyeXRgMGcZUHRhg==" saltValue="bc3VG5wr+ph0GxABfkwYnw==" spinCount="100000" sheet="1" selectLockedCells="1"/>
  <mergeCells count="3">
    <mergeCell ref="B3:D3"/>
    <mergeCell ref="E3:H3"/>
    <mergeCell ref="C11:D11"/>
  </mergeCells>
  <printOptions horizontalCentered="1"/>
  <pageMargins left="0.31496062992125984" right="0.31496062992125984" top="0.55118110236220474" bottom="0.55118110236220474" header="0.31496062992125984" footer="0.31496062992125984"/>
  <pageSetup paperSize="8" orientation="landscape" r:id="rId1"/>
  <headerFooter>
    <oddFooter>&amp;R&amp;9&amp;F /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0295D-4EDB-41B5-95FC-0980367BC5D3}">
  <sheetPr>
    <tabColor theme="9" tint="0.79998168889431442"/>
    <pageSetUpPr fitToPage="1"/>
  </sheetPr>
  <dimension ref="A1:L33"/>
  <sheetViews>
    <sheetView zoomScale="90" zoomScaleNormal="90" workbookViewId="0">
      <selection activeCell="V24" sqref="V24"/>
    </sheetView>
  </sheetViews>
  <sheetFormatPr baseColWidth="10" defaultColWidth="11.36328125" defaultRowHeight="14" x14ac:dyDescent="0.3"/>
  <cols>
    <col min="1" max="1" width="2.36328125" style="4" customWidth="1"/>
    <col min="2" max="2" width="10.6328125" style="4" customWidth="1"/>
    <col min="3" max="3" width="35.36328125" style="4" customWidth="1"/>
    <col min="4" max="4" width="89" style="4" customWidth="1"/>
    <col min="5" max="5" width="18.36328125" style="4" customWidth="1"/>
    <col min="6" max="6" width="6" style="4" customWidth="1"/>
    <col min="7" max="7" width="13.08984375" style="4" customWidth="1"/>
    <col min="8" max="9" width="11" style="15" customWidth="1"/>
    <col min="10" max="10" width="14.6328125" style="15" customWidth="1"/>
    <col min="11" max="11" width="24.6328125" style="15" customWidth="1"/>
    <col min="12" max="12" width="1.90625" style="4" customWidth="1"/>
    <col min="13" max="16384" width="11.36328125" style="4"/>
  </cols>
  <sheetData>
    <row r="1" spans="1:12" ht="14.5" thickBot="1" x14ac:dyDescent="0.35">
      <c r="A1" s="3"/>
      <c r="B1" s="3"/>
      <c r="C1" s="3"/>
      <c r="D1" s="3"/>
      <c r="E1" s="3"/>
      <c r="F1" s="3"/>
      <c r="G1" s="3"/>
      <c r="H1" s="7"/>
      <c r="I1" s="7"/>
      <c r="J1" s="7"/>
      <c r="K1" s="7"/>
      <c r="L1" s="3"/>
    </row>
    <row r="2" spans="1:12" s="6" customFormat="1" ht="24.75" customHeight="1" thickBot="1" x14ac:dyDescent="0.4">
      <c r="A2" s="5"/>
      <c r="B2" s="8" t="s">
        <v>64</v>
      </c>
      <c r="C2" s="9" t="s">
        <v>217</v>
      </c>
      <c r="D2" s="10"/>
      <c r="E2" s="10" t="s">
        <v>506</v>
      </c>
      <c r="F2" s="10"/>
      <c r="G2" s="10"/>
      <c r="H2" s="10"/>
      <c r="I2" s="10"/>
      <c r="J2" s="10"/>
      <c r="K2" s="11"/>
      <c r="L2" s="5"/>
    </row>
    <row r="3" spans="1:12" ht="64.5" customHeight="1" thickBot="1" x14ac:dyDescent="0.35">
      <c r="A3" s="3"/>
      <c r="B3" s="338" t="s">
        <v>146</v>
      </c>
      <c r="C3" s="339"/>
      <c r="D3" s="339"/>
      <c r="E3" s="12"/>
      <c r="F3" s="342" t="str">
        <f>'Summen alle Lose'!G6</f>
        <v>[ Name, Firmenbezeichnung des Anbieters ist hier einzutragen ] 
Fa. Musterfirma ….</v>
      </c>
      <c r="G3" s="343"/>
      <c r="H3" s="343"/>
      <c r="I3" s="343"/>
      <c r="J3" s="343"/>
      <c r="K3" s="344"/>
      <c r="L3" s="3"/>
    </row>
    <row r="4" spans="1:12" ht="16.5" customHeight="1" x14ac:dyDescent="0.3">
      <c r="A4" s="3"/>
      <c r="B4" s="13"/>
      <c r="C4" s="14"/>
      <c r="D4" s="3"/>
      <c r="E4" s="3"/>
      <c r="F4" s="3"/>
      <c r="G4" s="3"/>
      <c r="H4" s="7"/>
      <c r="I4" s="7"/>
      <c r="K4" s="16"/>
      <c r="L4" s="3"/>
    </row>
    <row r="5" spans="1:12" s="22" customFormat="1" ht="54.75" customHeight="1" x14ac:dyDescent="0.35">
      <c r="A5" s="17"/>
      <c r="B5" s="18" t="s">
        <v>0</v>
      </c>
      <c r="C5" s="19" t="s">
        <v>21</v>
      </c>
      <c r="D5" s="19" t="s">
        <v>1</v>
      </c>
      <c r="E5" s="19" t="s">
        <v>31</v>
      </c>
      <c r="F5" s="340" t="s">
        <v>33</v>
      </c>
      <c r="G5" s="341"/>
      <c r="H5" s="20" t="s">
        <v>15</v>
      </c>
      <c r="I5" s="20" t="s">
        <v>13</v>
      </c>
      <c r="J5" s="20" t="s">
        <v>35</v>
      </c>
      <c r="K5" s="21" t="s">
        <v>12</v>
      </c>
      <c r="L5" s="17"/>
    </row>
    <row r="6" spans="1:12" s="22" customFormat="1" ht="24" customHeight="1" x14ac:dyDescent="0.35">
      <c r="A6" s="17"/>
      <c r="B6" s="18"/>
      <c r="C6" s="19"/>
      <c r="D6" s="19"/>
      <c r="E6" s="19"/>
      <c r="F6" s="262"/>
      <c r="G6" s="263"/>
      <c r="H6" s="20"/>
      <c r="I6" s="20"/>
      <c r="J6" s="20"/>
      <c r="K6" s="23" t="s">
        <v>36</v>
      </c>
      <c r="L6" s="17"/>
    </row>
    <row r="7" spans="1:12" s="29" customFormat="1" ht="94.25" customHeight="1" x14ac:dyDescent="0.25">
      <c r="A7" s="24"/>
      <c r="B7" s="25" t="s">
        <v>2</v>
      </c>
      <c r="C7" s="264" t="s">
        <v>375</v>
      </c>
      <c r="D7" s="74" t="s">
        <v>376</v>
      </c>
      <c r="E7" s="28" t="s">
        <v>186</v>
      </c>
      <c r="F7" s="265">
        <v>1</v>
      </c>
      <c r="G7" s="266" t="s">
        <v>34</v>
      </c>
      <c r="H7" s="267">
        <f>'[1]T+T kraft- u nicht kraftbetät.'!$BC$9</f>
        <v>9</v>
      </c>
      <c r="I7" s="267" t="s">
        <v>14</v>
      </c>
      <c r="J7" s="2"/>
      <c r="K7" s="268">
        <f t="shared" ref="K7:K10" si="0">ROUNDUP(F7*H7*J7,2)</f>
        <v>0</v>
      </c>
      <c r="L7" s="24"/>
    </row>
    <row r="8" spans="1:12" s="29" customFormat="1" ht="94.25" customHeight="1" x14ac:dyDescent="0.25">
      <c r="A8" s="24"/>
      <c r="B8" s="25" t="s">
        <v>3</v>
      </c>
      <c r="C8" s="264" t="s">
        <v>377</v>
      </c>
      <c r="D8" s="74" t="s">
        <v>378</v>
      </c>
      <c r="E8" s="28" t="s">
        <v>186</v>
      </c>
      <c r="F8" s="265">
        <v>1</v>
      </c>
      <c r="G8" s="266" t="s">
        <v>34</v>
      </c>
      <c r="H8" s="267">
        <f>'[1]T+T kraft- u nicht kraftbetät.'!$BC$10</f>
        <v>4</v>
      </c>
      <c r="I8" s="267" t="s">
        <v>14</v>
      </c>
      <c r="J8" s="2"/>
      <c r="K8" s="268">
        <f t="shared" si="0"/>
        <v>0</v>
      </c>
      <c r="L8" s="24"/>
    </row>
    <row r="9" spans="1:12" s="29" customFormat="1" ht="89.4" customHeight="1" x14ac:dyDescent="0.25">
      <c r="A9" s="24"/>
      <c r="B9" s="25" t="s">
        <v>4</v>
      </c>
      <c r="C9" s="264" t="s">
        <v>379</v>
      </c>
      <c r="D9" s="74" t="s">
        <v>380</v>
      </c>
      <c r="E9" s="28" t="s">
        <v>186</v>
      </c>
      <c r="F9" s="265">
        <v>1</v>
      </c>
      <c r="G9" s="266" t="s">
        <v>34</v>
      </c>
      <c r="H9" s="267">
        <f>'[1]T+T kraft- u nicht kraftbetät.'!$BC$11</f>
        <v>1</v>
      </c>
      <c r="I9" s="267" t="s">
        <v>14</v>
      </c>
      <c r="J9" s="2"/>
      <c r="K9" s="268">
        <f t="shared" si="0"/>
        <v>0</v>
      </c>
      <c r="L9" s="24"/>
    </row>
    <row r="10" spans="1:12" s="29" customFormat="1" ht="82.25" customHeight="1" x14ac:dyDescent="0.25">
      <c r="A10" s="24"/>
      <c r="B10" s="25" t="s">
        <v>5</v>
      </c>
      <c r="C10" s="264" t="s">
        <v>381</v>
      </c>
      <c r="D10" s="74" t="s">
        <v>382</v>
      </c>
      <c r="E10" s="28" t="s">
        <v>186</v>
      </c>
      <c r="F10" s="265">
        <v>1</v>
      </c>
      <c r="G10" s="266" t="s">
        <v>34</v>
      </c>
      <c r="H10" s="267">
        <f>'[1]T+T kraft- u nicht kraftbetät.'!$BC$12</f>
        <v>2</v>
      </c>
      <c r="I10" s="267" t="s">
        <v>14</v>
      </c>
      <c r="J10" s="2"/>
      <c r="K10" s="268">
        <f t="shared" si="0"/>
        <v>0</v>
      </c>
      <c r="L10" s="24"/>
    </row>
    <row r="11" spans="1:12" s="29" customFormat="1" ht="11.5" customHeight="1" x14ac:dyDescent="0.25">
      <c r="A11" s="24"/>
      <c r="B11" s="25"/>
      <c r="C11" s="269"/>
      <c r="D11" s="73"/>
      <c r="E11" s="28"/>
      <c r="F11" s="265"/>
      <c r="G11" s="266"/>
      <c r="H11" s="267"/>
      <c r="I11" s="267"/>
      <c r="J11" s="270"/>
      <c r="K11" s="268"/>
      <c r="L11" s="24"/>
    </row>
    <row r="12" spans="1:12" s="29" customFormat="1" ht="81.650000000000006" customHeight="1" x14ac:dyDescent="0.25">
      <c r="A12" s="24"/>
      <c r="B12" s="25" t="s">
        <v>6</v>
      </c>
      <c r="C12" s="264" t="s">
        <v>383</v>
      </c>
      <c r="D12" s="27" t="s">
        <v>384</v>
      </c>
      <c r="E12" s="28" t="s">
        <v>186</v>
      </c>
      <c r="F12" s="265">
        <v>1</v>
      </c>
      <c r="G12" s="266" t="s">
        <v>34</v>
      </c>
      <c r="H12" s="267">
        <f>'[1]T+T kraft- u nicht kraftbetät.'!$BC$14</f>
        <v>1</v>
      </c>
      <c r="I12" s="267" t="s">
        <v>14</v>
      </c>
      <c r="J12" s="2"/>
      <c r="K12" s="268">
        <f>ROUNDUP(F12*H12*J12,2)</f>
        <v>0</v>
      </c>
      <c r="L12" s="24"/>
    </row>
    <row r="13" spans="1:12" s="29" customFormat="1" ht="70.25" customHeight="1" x14ac:dyDescent="0.25">
      <c r="A13" s="24"/>
      <c r="B13" s="25" t="s">
        <v>230</v>
      </c>
      <c r="C13" s="271" t="s">
        <v>385</v>
      </c>
      <c r="D13" s="73" t="s">
        <v>386</v>
      </c>
      <c r="E13" s="28" t="s">
        <v>186</v>
      </c>
      <c r="F13" s="265">
        <v>1</v>
      </c>
      <c r="G13" s="266" t="s">
        <v>34</v>
      </c>
      <c r="H13" s="267">
        <f>'[1]T+T kraft- u nicht kraftbetät.'!$BC$15</f>
        <v>5</v>
      </c>
      <c r="I13" s="267" t="s">
        <v>14</v>
      </c>
      <c r="J13" s="2"/>
      <c r="K13" s="268">
        <f t="shared" ref="K13:K18" si="1">ROUNDUP(F13*H13*J13,2)</f>
        <v>0</v>
      </c>
      <c r="L13" s="24"/>
    </row>
    <row r="14" spans="1:12" s="29" customFormat="1" ht="70.25" customHeight="1" x14ac:dyDescent="0.25">
      <c r="A14" s="24"/>
      <c r="B14" s="25" t="s">
        <v>231</v>
      </c>
      <c r="C14" s="264" t="s">
        <v>387</v>
      </c>
      <c r="D14" s="73" t="s">
        <v>388</v>
      </c>
      <c r="E14" s="28" t="s">
        <v>186</v>
      </c>
      <c r="F14" s="265">
        <v>1</v>
      </c>
      <c r="G14" s="266" t="s">
        <v>34</v>
      </c>
      <c r="H14" s="267">
        <f>'[1]T+T kraft- u nicht kraftbetät.'!$BC$16</f>
        <v>1</v>
      </c>
      <c r="I14" s="267" t="s">
        <v>14</v>
      </c>
      <c r="J14" s="2"/>
      <c r="K14" s="268">
        <f>ROUNDUP(F14*H14*J14,2)</f>
        <v>0</v>
      </c>
      <c r="L14" s="24"/>
    </row>
    <row r="15" spans="1:12" s="29" customFormat="1" ht="70.25" customHeight="1" x14ac:dyDescent="0.25">
      <c r="A15" s="24"/>
      <c r="B15" s="25" t="s">
        <v>232</v>
      </c>
      <c r="C15" s="264" t="s">
        <v>389</v>
      </c>
      <c r="D15" s="73" t="s">
        <v>390</v>
      </c>
      <c r="E15" s="28" t="s">
        <v>186</v>
      </c>
      <c r="F15" s="265">
        <v>1</v>
      </c>
      <c r="G15" s="266" t="s">
        <v>34</v>
      </c>
      <c r="H15" s="267">
        <f>'[1]T+T kraft- u nicht kraftbetät.'!$BC$17</f>
        <v>1</v>
      </c>
      <c r="I15" s="267" t="s">
        <v>14</v>
      </c>
      <c r="J15" s="2"/>
      <c r="K15" s="268">
        <f t="shared" ref="K15:K16" si="2">ROUNDUP(F15*H15*J15,2)</f>
        <v>0</v>
      </c>
      <c r="L15" s="24"/>
    </row>
    <row r="16" spans="1:12" s="29" customFormat="1" ht="70.25" customHeight="1" x14ac:dyDescent="0.25">
      <c r="A16" s="24"/>
      <c r="B16" s="25" t="s">
        <v>233</v>
      </c>
      <c r="C16" s="264" t="s">
        <v>391</v>
      </c>
      <c r="D16" s="73" t="s">
        <v>404</v>
      </c>
      <c r="E16" s="28" t="s">
        <v>186</v>
      </c>
      <c r="F16" s="265">
        <v>1</v>
      </c>
      <c r="G16" s="266" t="s">
        <v>34</v>
      </c>
      <c r="H16" s="267">
        <f>'[1]T+T kraft- u nicht kraftbetät.'!$BC$18</f>
        <v>10</v>
      </c>
      <c r="I16" s="267" t="s">
        <v>14</v>
      </c>
      <c r="J16" s="2"/>
      <c r="K16" s="268">
        <f t="shared" si="2"/>
        <v>0</v>
      </c>
      <c r="L16" s="24"/>
    </row>
    <row r="17" spans="1:12" s="29" customFormat="1" ht="11.5" customHeight="1" x14ac:dyDescent="0.25">
      <c r="A17" s="24"/>
      <c r="B17" s="25"/>
      <c r="C17" s="269"/>
      <c r="D17" s="73"/>
      <c r="E17" s="28"/>
      <c r="F17" s="265"/>
      <c r="G17" s="266"/>
      <c r="H17" s="267"/>
      <c r="I17" s="267"/>
      <c r="J17" s="270"/>
      <c r="K17" s="268"/>
      <c r="L17" s="24"/>
    </row>
    <row r="18" spans="1:12" s="29" customFormat="1" ht="61" customHeight="1" x14ac:dyDescent="0.25">
      <c r="A18" s="24"/>
      <c r="B18" s="25" t="s">
        <v>367</v>
      </c>
      <c r="C18" s="26" t="s">
        <v>138</v>
      </c>
      <c r="D18" s="27" t="s">
        <v>218</v>
      </c>
      <c r="E18" s="28" t="s">
        <v>186</v>
      </c>
      <c r="F18" s="265">
        <v>1</v>
      </c>
      <c r="G18" s="266" t="s">
        <v>34</v>
      </c>
      <c r="H18" s="267">
        <v>1</v>
      </c>
      <c r="I18" s="267" t="s">
        <v>14</v>
      </c>
      <c r="J18" s="2"/>
      <c r="K18" s="268">
        <f t="shared" si="1"/>
        <v>0</v>
      </c>
      <c r="L18" s="24"/>
    </row>
    <row r="19" spans="1:12" s="29" customFormat="1" ht="11.5" customHeight="1" x14ac:dyDescent="0.25">
      <c r="A19" s="24"/>
      <c r="B19" s="25"/>
      <c r="C19" s="269"/>
      <c r="D19" s="73"/>
      <c r="E19" s="28"/>
      <c r="F19" s="265"/>
      <c r="G19" s="266"/>
      <c r="H19" s="267"/>
      <c r="I19" s="267"/>
      <c r="J19" s="270"/>
      <c r="K19" s="268"/>
      <c r="L19" s="24"/>
    </row>
    <row r="20" spans="1:12" s="29" customFormat="1" ht="58.75" customHeight="1" x14ac:dyDescent="0.25">
      <c r="A20" s="24"/>
      <c r="B20" s="25" t="s">
        <v>468</v>
      </c>
      <c r="C20" s="26" t="s">
        <v>238</v>
      </c>
      <c r="D20" s="27" t="s">
        <v>306</v>
      </c>
      <c r="E20" s="28" t="s">
        <v>236</v>
      </c>
      <c r="F20" s="272">
        <v>0.25</v>
      </c>
      <c r="G20" s="273" t="s">
        <v>239</v>
      </c>
      <c r="H20" s="267">
        <f>SUM(H7:H16)</f>
        <v>34</v>
      </c>
      <c r="I20" s="267" t="s">
        <v>14</v>
      </c>
      <c r="J20" s="2"/>
      <c r="K20" s="268">
        <f t="shared" ref="K20:K22" si="3">ROUNDUP(F20*H20*J20,2)</f>
        <v>0</v>
      </c>
      <c r="L20" s="24"/>
    </row>
    <row r="21" spans="1:12" s="29" customFormat="1" ht="59" customHeight="1" x14ac:dyDescent="0.25">
      <c r="A21" s="24"/>
      <c r="B21" s="25" t="s">
        <v>469</v>
      </c>
      <c r="C21" s="26" t="s">
        <v>237</v>
      </c>
      <c r="D21" s="27" t="s">
        <v>307</v>
      </c>
      <c r="E21" s="28" t="s">
        <v>236</v>
      </c>
      <c r="F21" s="272">
        <v>0.25</v>
      </c>
      <c r="G21" s="273" t="s">
        <v>239</v>
      </c>
      <c r="H21" s="267">
        <v>1</v>
      </c>
      <c r="I21" s="267" t="s">
        <v>14</v>
      </c>
      <c r="J21" s="2"/>
      <c r="K21" s="268">
        <f t="shared" si="3"/>
        <v>0</v>
      </c>
      <c r="L21" s="24"/>
    </row>
    <row r="22" spans="1:12" s="29" customFormat="1" ht="59.4" customHeight="1" x14ac:dyDescent="0.25">
      <c r="A22" s="24"/>
      <c r="B22" s="25" t="s">
        <v>470</v>
      </c>
      <c r="C22" s="26" t="s">
        <v>242</v>
      </c>
      <c r="D22" s="27" t="s">
        <v>405</v>
      </c>
      <c r="E22" s="27" t="s">
        <v>234</v>
      </c>
      <c r="F22" s="267">
        <v>1</v>
      </c>
      <c r="G22" s="266" t="s">
        <v>240</v>
      </c>
      <c r="H22" s="267">
        <v>1</v>
      </c>
      <c r="I22" s="267" t="s">
        <v>14</v>
      </c>
      <c r="J22" s="2"/>
      <c r="K22" s="268">
        <f t="shared" si="3"/>
        <v>0</v>
      </c>
      <c r="L22" s="274"/>
    </row>
    <row r="23" spans="1:12" s="29" customFormat="1" ht="11.5" customHeight="1" x14ac:dyDescent="0.25">
      <c r="A23" s="24"/>
      <c r="B23" s="25"/>
      <c r="C23" s="269"/>
      <c r="D23" s="73"/>
      <c r="E23" s="28"/>
      <c r="F23" s="265"/>
      <c r="G23" s="266"/>
      <c r="H23" s="267"/>
      <c r="I23" s="267"/>
      <c r="J23" s="270"/>
      <c r="K23" s="268"/>
      <c r="L23" s="24"/>
    </row>
    <row r="24" spans="1:12" s="29" customFormat="1" ht="166.5" customHeight="1" x14ac:dyDescent="0.25">
      <c r="A24" s="24"/>
      <c r="B24" s="25" t="s">
        <v>424</v>
      </c>
      <c r="C24" s="275" t="s">
        <v>401</v>
      </c>
      <c r="D24" s="73" t="s">
        <v>402</v>
      </c>
      <c r="E24" s="276" t="s">
        <v>403</v>
      </c>
      <c r="F24" s="265">
        <v>1</v>
      </c>
      <c r="G24" s="273" t="s">
        <v>420</v>
      </c>
      <c r="H24" s="85">
        <f>SUM(H7:H10,H12:H16)</f>
        <v>34</v>
      </c>
      <c r="I24" s="267" t="s">
        <v>14</v>
      </c>
      <c r="J24" s="2"/>
      <c r="K24" s="268">
        <f t="shared" ref="K24:K25" si="4">ROUNDUP(F24*H24*J24,2)</f>
        <v>0</v>
      </c>
      <c r="L24" s="274"/>
    </row>
    <row r="25" spans="1:12" s="29" customFormat="1" ht="59.4" customHeight="1" x14ac:dyDescent="0.25">
      <c r="A25" s="24"/>
      <c r="B25" s="25" t="s">
        <v>471</v>
      </c>
      <c r="C25" s="277" t="s">
        <v>421</v>
      </c>
      <c r="D25" s="73" t="s">
        <v>422</v>
      </c>
      <c r="E25" s="273" t="s">
        <v>403</v>
      </c>
      <c r="F25" s="265">
        <v>1</v>
      </c>
      <c r="G25" s="273" t="s">
        <v>420</v>
      </c>
      <c r="H25" s="85">
        <f>H24</f>
        <v>34</v>
      </c>
      <c r="I25" s="267" t="s">
        <v>14</v>
      </c>
      <c r="J25" s="2"/>
      <c r="K25" s="268">
        <f t="shared" si="4"/>
        <v>0</v>
      </c>
      <c r="L25" s="274"/>
    </row>
    <row r="26" spans="1:12" ht="33.75" customHeight="1" thickBot="1" x14ac:dyDescent="0.35">
      <c r="B26" s="45" t="s">
        <v>227</v>
      </c>
      <c r="C26" s="46" t="str">
        <f>B2</f>
        <v>Los  2</v>
      </c>
      <c r="D26" s="46" t="str">
        <f>C2</f>
        <v>Titel 1:  Wartung und Prüfung - Türen und Tore mit kraftbetätigten Antrieb</v>
      </c>
      <c r="E26" s="46"/>
      <c r="F26" s="46"/>
      <c r="G26" s="46"/>
      <c r="H26" s="46"/>
      <c r="I26" s="46"/>
      <c r="J26" s="46"/>
      <c r="K26" s="30">
        <f>ROUNDUP(SUM(K7:K25),2)</f>
        <v>0</v>
      </c>
    </row>
    <row r="27" spans="1:12" x14ac:dyDescent="0.3">
      <c r="B27" s="3"/>
      <c r="C27" s="3"/>
      <c r="D27" s="3"/>
      <c r="E27" s="3"/>
      <c r="F27" s="3"/>
      <c r="G27" s="3"/>
      <c r="H27" s="7"/>
      <c r="I27" s="7"/>
      <c r="J27" s="7"/>
      <c r="K27" s="7"/>
      <c r="L27" s="3"/>
    </row>
    <row r="28" spans="1:12" ht="14.5" thickBot="1" x14ac:dyDescent="0.35">
      <c r="A28" s="3"/>
      <c r="B28" s="3"/>
      <c r="C28" s="3"/>
      <c r="D28" s="3"/>
      <c r="E28" s="3"/>
      <c r="F28" s="3"/>
      <c r="G28" s="3"/>
      <c r="H28" s="7"/>
      <c r="I28" s="7"/>
      <c r="J28" s="7"/>
      <c r="K28" s="7"/>
      <c r="L28" s="3"/>
    </row>
    <row r="29" spans="1:12" ht="32.5" customHeight="1" thickBot="1" x14ac:dyDescent="0.35">
      <c r="B29" s="36"/>
      <c r="C29" s="345" t="s">
        <v>142</v>
      </c>
      <c r="D29" s="346"/>
      <c r="E29" s="278"/>
      <c r="F29" s="279"/>
      <c r="G29" s="279"/>
      <c r="H29" s="279"/>
      <c r="I29" s="279"/>
      <c r="J29" s="279"/>
      <c r="K29" s="279"/>
    </row>
    <row r="33" spans="4:4" x14ac:dyDescent="0.3">
      <c r="D33" s="73"/>
    </row>
  </sheetData>
  <sheetProtection algorithmName="SHA-512" hashValue="8isw91x6WGQcaQ7fMcQwy1TVCh2F2ezc541tk8iZnC5MSvvIKnKXKHPs9wmGZ6laro1C9KWr5Py8y3EHKWRLvQ==" saltValue="m5Of84NUvbLKW1x2wgvE2g==" spinCount="100000" sheet="1" objects="1" scenarios="1"/>
  <mergeCells count="4">
    <mergeCell ref="B3:D3"/>
    <mergeCell ref="F3:K3"/>
    <mergeCell ref="F5:G5"/>
    <mergeCell ref="C29:D29"/>
  </mergeCells>
  <printOptions horizontalCentered="1"/>
  <pageMargins left="0.31496062992125984" right="0.31496062992125984" top="0.55118110236220474" bottom="0.55118110236220474" header="0.31496062992125984" footer="0.31496062992125984"/>
  <pageSetup paperSize="8" scale="85" fitToHeight="2" orientation="landscape" horizontalDpi="0" verticalDpi="0" r:id="rId1"/>
  <headerFooter>
    <oddFooter>&amp;R&amp;9&amp;F /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8434F-7E90-4BB5-82E6-B2456836FB6A}">
  <sheetPr>
    <tabColor theme="9" tint="0.79998168889431442"/>
    <pageSetUpPr fitToPage="1"/>
  </sheetPr>
  <dimension ref="A1:J27"/>
  <sheetViews>
    <sheetView workbookViewId="0">
      <selection activeCell="D19" sqref="D19:G19"/>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26</v>
      </c>
      <c r="C2" s="9" t="s">
        <v>228</v>
      </c>
      <c r="D2" s="10"/>
      <c r="E2" s="10"/>
      <c r="F2" s="10"/>
      <c r="G2" s="10"/>
      <c r="H2" s="10"/>
      <c r="I2" s="11"/>
      <c r="J2" s="5"/>
    </row>
    <row r="3" spans="1:10" ht="72" customHeight="1" thickBot="1" x14ac:dyDescent="0.35">
      <c r="A3" s="3"/>
      <c r="B3" s="338" t="s">
        <v>30</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114" customHeight="1" x14ac:dyDescent="0.25">
      <c r="A7" s="24"/>
      <c r="B7" s="25" t="s">
        <v>452</v>
      </c>
      <c r="C7" s="26" t="s">
        <v>37</v>
      </c>
      <c r="D7" s="28" t="s">
        <v>408</v>
      </c>
      <c r="E7" s="28" t="s">
        <v>409</v>
      </c>
      <c r="F7" s="32">
        <v>80</v>
      </c>
      <c r="G7" s="32" t="s">
        <v>16</v>
      </c>
      <c r="H7" s="1"/>
      <c r="I7" s="33">
        <f>ROUND(F7*H7,2)</f>
        <v>0</v>
      </c>
      <c r="J7" s="24"/>
    </row>
    <row r="8" spans="1:10" s="29" customFormat="1" ht="74.25" customHeight="1" x14ac:dyDescent="0.25">
      <c r="A8" s="24"/>
      <c r="B8" s="25" t="s">
        <v>453</v>
      </c>
      <c r="C8" s="26" t="s">
        <v>427</v>
      </c>
      <c r="D8" s="28" t="s">
        <v>406</v>
      </c>
      <c r="E8" s="28" t="s">
        <v>54</v>
      </c>
      <c r="F8" s="32">
        <v>10</v>
      </c>
      <c r="G8" s="32" t="s">
        <v>14</v>
      </c>
      <c r="H8" s="1"/>
      <c r="I8" s="33">
        <f>ROUND(F8*H8,2)</f>
        <v>0</v>
      </c>
      <c r="J8" s="24"/>
    </row>
    <row r="9" spans="1:10" s="29" customFormat="1" ht="74.25" customHeight="1" x14ac:dyDescent="0.25">
      <c r="A9" s="24"/>
      <c r="B9" s="25" t="s">
        <v>454</v>
      </c>
      <c r="C9" s="26" t="s">
        <v>407</v>
      </c>
      <c r="D9" s="28" t="s">
        <v>406</v>
      </c>
      <c r="E9" s="28" t="s">
        <v>54</v>
      </c>
      <c r="F9" s="32">
        <v>3</v>
      </c>
      <c r="G9" s="32" t="s">
        <v>14</v>
      </c>
      <c r="H9" s="1"/>
      <c r="I9" s="33">
        <f>ROUND(F9*H9,2)</f>
        <v>0</v>
      </c>
      <c r="J9" s="24"/>
    </row>
    <row r="10" spans="1:10" s="29" customFormat="1" ht="32.25" customHeight="1" x14ac:dyDescent="0.25">
      <c r="A10" s="24"/>
      <c r="B10" s="25" t="s">
        <v>455</v>
      </c>
      <c r="C10" s="26" t="s">
        <v>17</v>
      </c>
      <c r="D10" s="28" t="s">
        <v>24</v>
      </c>
      <c r="E10" s="28" t="s">
        <v>63</v>
      </c>
      <c r="F10" s="37"/>
      <c r="G10" s="38" t="s">
        <v>39</v>
      </c>
      <c r="H10" s="280"/>
      <c r="I10" s="33"/>
      <c r="J10" s="24"/>
    </row>
    <row r="11" spans="1:10" s="29" customFormat="1" ht="32.25" customHeight="1" x14ac:dyDescent="0.25">
      <c r="A11" s="24"/>
      <c r="B11" s="25" t="s">
        <v>456</v>
      </c>
      <c r="C11" s="26" t="s">
        <v>18</v>
      </c>
      <c r="D11" s="28" t="s">
        <v>20</v>
      </c>
      <c r="E11" s="28" t="s">
        <v>63</v>
      </c>
      <c r="F11" s="37"/>
      <c r="G11" s="38" t="s">
        <v>39</v>
      </c>
      <c r="H11" s="280"/>
      <c r="I11" s="33"/>
      <c r="J11" s="24"/>
    </row>
    <row r="12" spans="1:10" s="29" customFormat="1" ht="32.25" customHeight="1" x14ac:dyDescent="0.25">
      <c r="A12" s="24"/>
      <c r="B12" s="25" t="s">
        <v>457</v>
      </c>
      <c r="C12" s="26" t="s">
        <v>19</v>
      </c>
      <c r="D12" s="28" t="s">
        <v>23</v>
      </c>
      <c r="E12" s="28" t="s">
        <v>40</v>
      </c>
      <c r="F12" s="37"/>
      <c r="G12" s="38" t="s">
        <v>39</v>
      </c>
      <c r="H12" s="280"/>
      <c r="I12" s="33"/>
      <c r="J12" s="24"/>
    </row>
    <row r="13" spans="1:10" s="29" customFormat="1" ht="34.75" customHeight="1" x14ac:dyDescent="0.25">
      <c r="A13" s="24"/>
      <c r="B13" s="25"/>
      <c r="C13" s="26"/>
      <c r="D13" s="28" t="s">
        <v>419</v>
      </c>
      <c r="E13" s="28"/>
      <c r="F13" s="32"/>
      <c r="G13" s="32"/>
      <c r="H13" s="34"/>
      <c r="I13" s="33"/>
      <c r="J13" s="24"/>
    </row>
    <row r="14" spans="1:10" s="29" customFormat="1" ht="61.5" customHeight="1" x14ac:dyDescent="0.25">
      <c r="A14" s="24"/>
      <c r="B14" s="25" t="s">
        <v>458</v>
      </c>
      <c r="C14" s="26" t="s">
        <v>450</v>
      </c>
      <c r="D14" s="28" t="s">
        <v>511</v>
      </c>
      <c r="E14" s="28"/>
      <c r="F14" s="281">
        <f>SUM('1.1.  W+P kraftbet'!H7:H15)</f>
        <v>112</v>
      </c>
      <c r="G14" s="32" t="s">
        <v>14</v>
      </c>
      <c r="H14" s="1"/>
      <c r="I14" s="33">
        <f>ROUND(F14*H14,2)</f>
        <v>0</v>
      </c>
      <c r="J14" s="24"/>
    </row>
    <row r="15" spans="1:10" s="29" customFormat="1" ht="60" customHeight="1" x14ac:dyDescent="0.25">
      <c r="A15" s="24"/>
      <c r="B15" s="25" t="s">
        <v>459</v>
      </c>
      <c r="C15" s="26" t="s">
        <v>451</v>
      </c>
      <c r="D15" s="28" t="s">
        <v>513</v>
      </c>
      <c r="E15" s="28"/>
      <c r="F15" s="281">
        <f>F14</f>
        <v>112</v>
      </c>
      <c r="G15" s="32" t="s">
        <v>14</v>
      </c>
      <c r="H15" s="1"/>
      <c r="I15" s="33">
        <f>ROUND(F15*H15,2)</f>
        <v>0</v>
      </c>
      <c r="J15" s="24"/>
    </row>
    <row r="16" spans="1:10" s="29" customFormat="1" ht="34.25" customHeight="1" x14ac:dyDescent="0.25">
      <c r="A16" s="24"/>
      <c r="B16" s="25" t="s">
        <v>460</v>
      </c>
      <c r="C16" s="26" t="s">
        <v>78</v>
      </c>
      <c r="D16" s="28" t="s">
        <v>435</v>
      </c>
      <c r="E16" s="32"/>
      <c r="F16" s="32">
        <v>2</v>
      </c>
      <c r="G16" s="32" t="s">
        <v>14</v>
      </c>
      <c r="H16" s="1"/>
      <c r="I16" s="33">
        <f>ROUND(F16*H16,2)</f>
        <v>0</v>
      </c>
      <c r="J16" s="24"/>
    </row>
    <row r="17" spans="1:10" s="29" customFormat="1" ht="34.25" customHeight="1" x14ac:dyDescent="0.25">
      <c r="A17" s="24"/>
      <c r="B17" s="25" t="s">
        <v>461</v>
      </c>
      <c r="C17" s="26" t="s">
        <v>77</v>
      </c>
      <c r="D17" s="28" t="s">
        <v>423</v>
      </c>
      <c r="E17" s="28"/>
      <c r="F17" s="32">
        <v>10</v>
      </c>
      <c r="G17" s="32" t="s">
        <v>14</v>
      </c>
      <c r="H17" s="1"/>
      <c r="I17" s="33">
        <f>ROUND(F17*H17,2)</f>
        <v>0</v>
      </c>
      <c r="J17" s="24"/>
    </row>
    <row r="18" spans="1:10" s="29" customFormat="1" ht="34.25" customHeight="1" x14ac:dyDescent="0.25">
      <c r="A18" s="24"/>
      <c r="B18" s="25" t="s">
        <v>462</v>
      </c>
      <c r="C18" s="26" t="s">
        <v>436</v>
      </c>
      <c r="D18" s="282" t="s">
        <v>437</v>
      </c>
      <c r="E18" s="283" t="s">
        <v>448</v>
      </c>
      <c r="F18" s="284"/>
      <c r="G18" s="32"/>
      <c r="H18" s="89" t="s">
        <v>438</v>
      </c>
      <c r="I18" s="285" t="s">
        <v>439</v>
      </c>
      <c r="J18" s="24"/>
    </row>
    <row r="19" spans="1:10" s="29" customFormat="1" ht="34.25" customHeight="1" x14ac:dyDescent="0.25">
      <c r="A19" s="24"/>
      <c r="B19" s="286"/>
      <c r="C19" s="287"/>
      <c r="D19" s="347" t="s">
        <v>449</v>
      </c>
      <c r="E19" s="348"/>
      <c r="F19" s="348"/>
      <c r="G19" s="348"/>
      <c r="H19" s="288"/>
      <c r="I19" s="289"/>
      <c r="J19" s="24"/>
    </row>
    <row r="20" spans="1:10" ht="33.75" customHeight="1" thickBot="1" x14ac:dyDescent="0.35">
      <c r="B20" s="45" t="s">
        <v>227</v>
      </c>
      <c r="C20" s="46" t="str">
        <f>B2</f>
        <v>Los 2</v>
      </c>
      <c r="D20" s="46" t="str">
        <f>C2</f>
        <v>Titel 2:  Instandsetzungen - Stundenverrechnungssätze an Türen und Toren mit kraftbetätigten Antrieb</v>
      </c>
      <c r="E20" s="46"/>
      <c r="F20" s="46"/>
      <c r="G20" s="46"/>
      <c r="H20" s="46"/>
      <c r="I20" s="290">
        <f>ROUNDUP(SUM(I7:I17),2)</f>
        <v>0</v>
      </c>
    </row>
    <row r="21" spans="1:10" ht="14.5" thickBot="1" x14ac:dyDescent="0.35"/>
    <row r="22" spans="1:10" ht="27" customHeight="1" thickBot="1" x14ac:dyDescent="0.35">
      <c r="B22" s="36"/>
      <c r="C22" s="345" t="s">
        <v>142</v>
      </c>
      <c r="D22" s="346"/>
    </row>
    <row r="24" spans="1:10" hidden="1" x14ac:dyDescent="0.3">
      <c r="D24" s="291" t="s">
        <v>440</v>
      </c>
      <c r="E24" s="292" t="s">
        <v>441</v>
      </c>
      <c r="F24" s="293" t="s">
        <v>442</v>
      </c>
    </row>
    <row r="25" spans="1:10" hidden="1" x14ac:dyDescent="0.3">
      <c r="D25" s="291" t="s">
        <v>443</v>
      </c>
      <c r="E25" s="292" t="s">
        <v>441</v>
      </c>
      <c r="F25" s="293" t="s">
        <v>444</v>
      </c>
    </row>
    <row r="26" spans="1:10" hidden="1" x14ac:dyDescent="0.3">
      <c r="D26" s="291" t="s">
        <v>445</v>
      </c>
      <c r="E26" s="292" t="s">
        <v>441</v>
      </c>
      <c r="F26" s="293" t="s">
        <v>446</v>
      </c>
    </row>
    <row r="27" spans="1:10" hidden="1" x14ac:dyDescent="0.3">
      <c r="D27" s="291" t="s">
        <v>438</v>
      </c>
      <c r="E27" s="292" t="s">
        <v>441</v>
      </c>
      <c r="F27" s="293" t="s">
        <v>447</v>
      </c>
    </row>
  </sheetData>
  <sheetProtection algorithmName="SHA-512" hashValue="LxG5PckMbqgweHyRFRLUiJWR+yhmuSuTMD5HOQ9aEd+V5G9eot0DZOeBkdiCi/zI3qynt+7O5pbpk0E91Txf/w==" saltValue="u5rnLkYjbeXO4uHW2iF7Vw==" spinCount="100000" sheet="1" objects="1" scenarios="1"/>
  <mergeCells count="4">
    <mergeCell ref="B3:D3"/>
    <mergeCell ref="F3:I3"/>
    <mergeCell ref="D19:G19"/>
    <mergeCell ref="C22:D22"/>
  </mergeCells>
  <dataValidations count="3">
    <dataValidation type="list" allowBlank="1" showInputMessage="1" showErrorMessage="1" sqref="H18" xr:uid="{8DBEA138-9810-4960-B734-ECE71883318F}">
      <formula1>$D$24:$D$27</formula1>
    </dataValidation>
    <dataValidation type="whole" allowBlank="1" showInputMessage="1" showErrorMessage="1" sqref="F10:F11" xr:uid="{1FCB79FD-B3CF-47E9-9D4A-0B871B79497E}">
      <formula1>0</formula1>
      <formula2>100</formula2>
    </dataValidation>
    <dataValidation type="whole" allowBlank="1" showInputMessage="1" showErrorMessage="1" sqref="F12" xr:uid="{9E9C331D-EFDB-4FF7-A85B-F28DA7F629AA}">
      <formula1>0</formula1>
      <formula2>200</formula2>
    </dataValidation>
  </dataValidations>
  <printOptions horizontalCentered="1"/>
  <pageMargins left="0.31496062992125984" right="0.31496062992125984" top="0.55118110236220474" bottom="0.55118110236220474" header="0.31496062992125984" footer="0.31496062992125984"/>
  <pageSetup paperSize="8" scale="83" orientation="landscape" horizontalDpi="0" verticalDpi="0" r:id="rId1"/>
  <headerFooter>
    <oddFooter>&amp;R&amp;9&amp;F /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3D58B-61FE-4F8E-B870-02DDCDEA6F42}">
  <sheetPr>
    <tabColor theme="9" tint="0.79998168889431442"/>
    <pageSetUpPr fitToPage="1"/>
  </sheetPr>
  <dimension ref="A1:J14"/>
  <sheetViews>
    <sheetView workbookViewId="0">
      <selection activeCell="F11" sqref="F11"/>
    </sheetView>
  </sheetViews>
  <sheetFormatPr baseColWidth="10" defaultColWidth="11.36328125" defaultRowHeight="14" x14ac:dyDescent="0.3"/>
  <cols>
    <col min="1" max="1" width="2.36328125" style="4" customWidth="1"/>
    <col min="2" max="2" width="10.6328125" style="4" customWidth="1"/>
    <col min="3" max="3" width="21.36328125" style="4" customWidth="1"/>
    <col min="4" max="4" width="93.54296875" style="4" customWidth="1"/>
    <col min="5" max="5" width="24.90625" style="4" customWidth="1"/>
    <col min="6" max="7" width="11.54296875" style="15" customWidth="1"/>
    <col min="8" max="8" width="11.36328125" style="15"/>
    <col min="9" max="9" width="24.6328125" style="15" customWidth="1"/>
    <col min="10" max="10" width="2.6328125" style="4" customWidth="1"/>
    <col min="11" max="16384" width="11.36328125" style="4"/>
  </cols>
  <sheetData>
    <row r="1" spans="1:10" ht="14.5" thickBot="1" x14ac:dyDescent="0.35">
      <c r="A1" s="3"/>
      <c r="B1" s="3"/>
      <c r="C1" s="3"/>
      <c r="D1" s="3"/>
      <c r="E1" s="3"/>
      <c r="F1" s="7"/>
      <c r="G1" s="7"/>
      <c r="H1" s="7"/>
      <c r="I1" s="7"/>
      <c r="J1" s="3"/>
    </row>
    <row r="2" spans="1:10" s="6" customFormat="1" ht="24.75" customHeight="1" thickBot="1" x14ac:dyDescent="0.4">
      <c r="A2" s="5"/>
      <c r="B2" s="8" t="s">
        <v>26</v>
      </c>
      <c r="C2" s="9" t="s">
        <v>149</v>
      </c>
      <c r="D2" s="10"/>
      <c r="E2" s="10"/>
      <c r="F2" s="10"/>
      <c r="G2" s="10"/>
      <c r="H2" s="10"/>
      <c r="I2" s="11"/>
      <c r="J2" s="5"/>
    </row>
    <row r="3" spans="1:10" ht="72" customHeight="1" thickBot="1" x14ac:dyDescent="0.35">
      <c r="A3" s="3"/>
      <c r="B3" s="338" t="s">
        <v>58</v>
      </c>
      <c r="C3" s="339"/>
      <c r="D3" s="339"/>
      <c r="E3" s="12"/>
      <c r="F3" s="342" t="str">
        <f>'Summen alle Lose'!G6</f>
        <v>[ Name, Firmenbezeichnung des Anbieters ist hier einzutragen ] 
Fa. Musterfirma ….</v>
      </c>
      <c r="G3" s="343"/>
      <c r="H3" s="343"/>
      <c r="I3" s="344"/>
      <c r="J3" s="3"/>
    </row>
    <row r="4" spans="1:10" ht="16.5" customHeight="1" x14ac:dyDescent="0.3">
      <c r="A4" s="3"/>
      <c r="B4" s="13"/>
      <c r="C4" s="14"/>
      <c r="D4" s="3"/>
      <c r="E4" s="3"/>
      <c r="F4" s="7"/>
      <c r="G4" s="7"/>
      <c r="I4" s="16"/>
      <c r="J4" s="3"/>
    </row>
    <row r="5" spans="1:10" s="22" customFormat="1" ht="54.75" customHeight="1" x14ac:dyDescent="0.35">
      <c r="A5" s="17"/>
      <c r="B5" s="18" t="s">
        <v>0</v>
      </c>
      <c r="C5" s="19" t="s">
        <v>21</v>
      </c>
      <c r="D5" s="19" t="s">
        <v>1</v>
      </c>
      <c r="E5" s="19" t="s">
        <v>31</v>
      </c>
      <c r="F5" s="20" t="s">
        <v>15</v>
      </c>
      <c r="G5" s="20" t="s">
        <v>13</v>
      </c>
      <c r="H5" s="20" t="s">
        <v>11</v>
      </c>
      <c r="I5" s="21" t="s">
        <v>12</v>
      </c>
      <c r="J5" s="17"/>
    </row>
    <row r="6" spans="1:10" s="22" customFormat="1" ht="18" customHeight="1" x14ac:dyDescent="0.35">
      <c r="A6" s="17"/>
      <c r="B6" s="18"/>
      <c r="C6" s="31"/>
      <c r="D6" s="19"/>
      <c r="E6" s="19"/>
      <c r="F6" s="20"/>
      <c r="G6" s="20"/>
      <c r="H6" s="20"/>
      <c r="I6" s="23" t="s">
        <v>38</v>
      </c>
      <c r="J6" s="17"/>
    </row>
    <row r="7" spans="1:10" s="29" customFormat="1" ht="60.65" customHeight="1" x14ac:dyDescent="0.25">
      <c r="A7" s="24"/>
      <c r="B7" s="25" t="s">
        <v>463</v>
      </c>
      <c r="C7" s="26" t="s">
        <v>41</v>
      </c>
      <c r="D7" s="28" t="s">
        <v>140</v>
      </c>
      <c r="E7" s="28"/>
      <c r="F7" s="32"/>
      <c r="G7" s="32"/>
      <c r="H7" s="35" t="s">
        <v>143</v>
      </c>
      <c r="I7" s="33"/>
      <c r="J7" s="24"/>
    </row>
    <row r="8" spans="1:10" s="29" customFormat="1" ht="34.25" customHeight="1" x14ac:dyDescent="0.25">
      <c r="A8" s="24"/>
      <c r="B8" s="25" t="s">
        <v>464</v>
      </c>
      <c r="C8" s="26"/>
      <c r="D8" s="28" t="s">
        <v>229</v>
      </c>
      <c r="E8" s="28" t="s">
        <v>63</v>
      </c>
      <c r="F8" s="37"/>
      <c r="G8" s="38" t="s">
        <v>39</v>
      </c>
      <c r="H8" s="34">
        <v>5000</v>
      </c>
      <c r="I8" s="33">
        <f>ROUND((H8*F8/100),2)</f>
        <v>0</v>
      </c>
      <c r="J8" s="24"/>
    </row>
    <row r="9" spans="1:10" s="29" customFormat="1" ht="34.25" customHeight="1" x14ac:dyDescent="0.25">
      <c r="A9" s="24"/>
      <c r="B9" s="25" t="s">
        <v>465</v>
      </c>
      <c r="C9" s="26"/>
      <c r="D9" s="28" t="s">
        <v>61</v>
      </c>
      <c r="E9" s="28" t="s">
        <v>63</v>
      </c>
      <c r="F9" s="37"/>
      <c r="G9" s="38" t="s">
        <v>39</v>
      </c>
      <c r="H9" s="34">
        <v>5000</v>
      </c>
      <c r="I9" s="33">
        <f t="shared" ref="I9:I10" si="0">ROUND((H9*F9/100),2)</f>
        <v>0</v>
      </c>
      <c r="J9" s="24"/>
    </row>
    <row r="10" spans="1:10" s="29" customFormat="1" ht="34.25" customHeight="1" x14ac:dyDescent="0.25">
      <c r="A10" s="24"/>
      <c r="B10" s="25" t="s">
        <v>466</v>
      </c>
      <c r="C10" s="26"/>
      <c r="D10" s="28" t="s">
        <v>62</v>
      </c>
      <c r="E10" s="28" t="s">
        <v>63</v>
      </c>
      <c r="F10" s="37"/>
      <c r="G10" s="38" t="s">
        <v>39</v>
      </c>
      <c r="H10" s="34">
        <v>5000</v>
      </c>
      <c r="I10" s="33">
        <f t="shared" si="0"/>
        <v>0</v>
      </c>
      <c r="J10" s="24"/>
    </row>
    <row r="11" spans="1:10" s="29" customFormat="1" ht="23.25" customHeight="1" x14ac:dyDescent="0.25">
      <c r="A11" s="24"/>
      <c r="B11" s="25"/>
      <c r="C11" s="26"/>
      <c r="D11" s="28"/>
      <c r="E11" s="32"/>
      <c r="F11" s="32"/>
      <c r="G11" s="32"/>
      <c r="H11" s="34"/>
      <c r="I11" s="33"/>
      <c r="J11" s="24"/>
    </row>
    <row r="12" spans="1:10" ht="33.75" customHeight="1" thickBot="1" x14ac:dyDescent="0.35">
      <c r="B12" s="45" t="s">
        <v>227</v>
      </c>
      <c r="C12" s="46" t="str">
        <f>B2</f>
        <v>Los 2</v>
      </c>
      <c r="D12" s="46" t="str">
        <f>C2</f>
        <v>Titel 3:  Materialzuschlag für nicht gelistete Ersatzteile</v>
      </c>
      <c r="E12" s="46"/>
      <c r="F12" s="46"/>
      <c r="G12" s="46"/>
      <c r="H12" s="46"/>
      <c r="I12" s="30">
        <f>ROUNDUP(SUM(I8:I10),2)</f>
        <v>0</v>
      </c>
    </row>
    <row r="13" spans="1:10" ht="14.5" thickBot="1" x14ac:dyDescent="0.35"/>
    <row r="14" spans="1:10" ht="27" customHeight="1" thickBot="1" x14ac:dyDescent="0.35">
      <c r="B14" s="36"/>
      <c r="C14" s="345" t="s">
        <v>142</v>
      </c>
      <c r="D14" s="346"/>
    </row>
  </sheetData>
  <sheetProtection algorithmName="SHA-512" hashValue="4pGEDUOpAsGpXVEWvANir3CLRhCA0osK+Stn7wOeRTQI70mvUjQPMPDNxFWTdEXjachzurij2Iq+4rAKgHlyxg==" saltValue="KQG1EOB7DlwqLIo+2KxAow==" spinCount="100000" sheet="1" objects="1" scenarios="1"/>
  <mergeCells count="3">
    <mergeCell ref="B3:D3"/>
    <mergeCell ref="F3:I3"/>
    <mergeCell ref="C14:D14"/>
  </mergeCells>
  <dataValidations count="1">
    <dataValidation type="whole" allowBlank="1" showInputMessage="1" showErrorMessage="1" sqref="F8:F10" xr:uid="{9E8F4BC1-D201-486B-BFCA-15AA309F26B9}">
      <formula1>0</formula1>
      <formula2>100</formula2>
    </dataValidation>
  </dataValidations>
  <printOptions horizontalCentered="1"/>
  <pageMargins left="0.31496062992125984" right="0.31496062992125984" top="0.55118110236220474" bottom="0.55118110236220474" header="0.31496062992125984" footer="0.31496062992125984"/>
  <pageSetup paperSize="8" scale="96" orientation="landscape" horizontalDpi="0" verticalDpi="0" r:id="rId1"/>
  <headerFooter>
    <oddFooter>&amp;R&amp;9&amp;F /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01967-0048-48C8-B258-63FE8092FE39}">
  <sheetPr>
    <tabColor theme="9" tint="0.79998168889431442"/>
    <pageSetUpPr fitToPage="1"/>
  </sheetPr>
  <dimension ref="A1:K11"/>
  <sheetViews>
    <sheetView workbookViewId="0">
      <selection activeCell="D16" sqref="D16"/>
    </sheetView>
  </sheetViews>
  <sheetFormatPr baseColWidth="10" defaultColWidth="11.36328125" defaultRowHeight="14" x14ac:dyDescent="0.3"/>
  <cols>
    <col min="1" max="1" width="2.36328125" style="4" customWidth="1"/>
    <col min="2" max="2" width="10.6328125" style="4" customWidth="1"/>
    <col min="3" max="3" width="40.36328125" style="4" customWidth="1"/>
    <col min="4" max="4" width="64.1796875" style="4" customWidth="1"/>
    <col min="5" max="6" width="11.54296875" style="15" customWidth="1"/>
    <col min="7" max="7" width="14.6328125" style="15" customWidth="1"/>
    <col min="8" max="8" width="24.6328125" style="15" customWidth="1"/>
    <col min="9" max="9" width="3.08984375" style="4" customWidth="1"/>
    <col min="10" max="16384" width="11.36328125" style="4"/>
  </cols>
  <sheetData>
    <row r="1" spans="1:11" ht="14.5" thickBot="1" x14ac:dyDescent="0.35">
      <c r="A1" s="3"/>
      <c r="B1" s="3"/>
      <c r="C1" s="3"/>
      <c r="D1" s="3"/>
      <c r="E1" s="7"/>
      <c r="F1" s="7"/>
      <c r="G1" s="7"/>
      <c r="H1" s="7"/>
      <c r="I1" s="3"/>
    </row>
    <row r="2" spans="1:11" s="6" customFormat="1" ht="28.75" customHeight="1" thickBot="1" x14ac:dyDescent="0.4">
      <c r="A2" s="5"/>
      <c r="B2" s="8" t="s">
        <v>26</v>
      </c>
      <c r="C2" s="9" t="s">
        <v>148</v>
      </c>
      <c r="D2" s="10"/>
      <c r="E2" s="10"/>
      <c r="F2" s="10"/>
      <c r="G2" s="10"/>
      <c r="H2" s="11"/>
      <c r="I2" s="5"/>
    </row>
    <row r="3" spans="1:11" ht="51" customHeight="1" thickBot="1" x14ac:dyDescent="0.5">
      <c r="A3" s="3"/>
      <c r="B3" s="338" t="s">
        <v>309</v>
      </c>
      <c r="C3" s="339"/>
      <c r="D3" s="339"/>
      <c r="E3" s="342" t="str">
        <f>'Summen alle Lose'!G6</f>
        <v>[ Name, Firmenbezeichnung des Anbieters ist hier einzutragen ] 
Fa. Musterfirma ….</v>
      </c>
      <c r="F3" s="343"/>
      <c r="G3" s="343"/>
      <c r="H3" s="344"/>
      <c r="I3" s="3"/>
      <c r="K3" s="294"/>
    </row>
    <row r="4" spans="1:11" x14ac:dyDescent="0.3">
      <c r="A4" s="3"/>
      <c r="B4" s="13" t="s">
        <v>79</v>
      </c>
      <c r="C4" s="14"/>
      <c r="D4" s="3"/>
      <c r="E4" s="7"/>
      <c r="F4" s="7"/>
      <c r="H4" s="16"/>
      <c r="I4" s="3"/>
    </row>
    <row r="5" spans="1:11" s="22" customFormat="1" ht="39" x14ac:dyDescent="0.35">
      <c r="A5" s="17"/>
      <c r="B5" s="18" t="s">
        <v>0</v>
      </c>
      <c r="C5" s="19" t="s">
        <v>21</v>
      </c>
      <c r="D5" s="19" t="s">
        <v>1</v>
      </c>
      <c r="E5" s="20" t="s">
        <v>15</v>
      </c>
      <c r="F5" s="20" t="s">
        <v>13</v>
      </c>
      <c r="G5" s="20" t="s">
        <v>11</v>
      </c>
      <c r="H5" s="21" t="s">
        <v>12</v>
      </c>
      <c r="I5" s="17"/>
    </row>
    <row r="6" spans="1:11" s="22" customFormat="1" ht="13" x14ac:dyDescent="0.35">
      <c r="A6" s="17"/>
      <c r="B6" s="18"/>
      <c r="C6" s="19" t="s">
        <v>193</v>
      </c>
      <c r="D6" s="19"/>
      <c r="E6" s="20"/>
      <c r="F6" s="20"/>
      <c r="G6" s="20"/>
      <c r="H6" s="21"/>
      <c r="I6" s="17"/>
    </row>
    <row r="7" spans="1:11" s="29" customFormat="1" ht="14.5" customHeight="1" x14ac:dyDescent="0.25">
      <c r="A7" s="24"/>
      <c r="B7" s="25" t="s">
        <v>472</v>
      </c>
      <c r="C7" s="28" t="s">
        <v>201</v>
      </c>
      <c r="D7" s="28" t="s">
        <v>200</v>
      </c>
      <c r="E7" s="32">
        <v>1</v>
      </c>
      <c r="F7" s="32" t="s">
        <v>14</v>
      </c>
      <c r="G7" s="1"/>
      <c r="H7" s="295">
        <f t="shared" ref="H7:H8" si="0">ROUNDUP(E7*G7,2)</f>
        <v>0</v>
      </c>
      <c r="I7" s="24"/>
    </row>
    <row r="8" spans="1:11" s="29" customFormat="1" ht="14.5" customHeight="1" x14ac:dyDescent="0.25">
      <c r="A8" s="24"/>
      <c r="B8" s="25" t="s">
        <v>473</v>
      </c>
      <c r="C8" s="28" t="s">
        <v>202</v>
      </c>
      <c r="D8" s="28" t="s">
        <v>203</v>
      </c>
      <c r="E8" s="32">
        <v>1</v>
      </c>
      <c r="F8" s="32" t="s">
        <v>14</v>
      </c>
      <c r="G8" s="1"/>
      <c r="H8" s="295">
        <f t="shared" si="0"/>
        <v>0</v>
      </c>
      <c r="I8" s="24"/>
    </row>
    <row r="9" spans="1:11" ht="26.25" customHeight="1" thickBot="1" x14ac:dyDescent="0.35">
      <c r="B9" s="45" t="s">
        <v>227</v>
      </c>
      <c r="C9" s="46" t="str">
        <f>B2</f>
        <v>Los 2</v>
      </c>
      <c r="D9" s="46" t="str">
        <f>C2</f>
        <v>Titel 4:  Ersatzteile</v>
      </c>
      <c r="E9" s="46"/>
      <c r="F9" s="46"/>
      <c r="G9" s="46"/>
      <c r="H9" s="30">
        <f>ROUNDUP(SUM(H7:H8),2)</f>
        <v>0</v>
      </c>
    </row>
    <row r="10" spans="1:11" ht="14.5" thickBot="1" x14ac:dyDescent="0.35"/>
    <row r="11" spans="1:11" ht="28.75" customHeight="1" thickBot="1" x14ac:dyDescent="0.35">
      <c r="B11" s="36"/>
      <c r="C11" s="345" t="s">
        <v>142</v>
      </c>
      <c r="D11" s="346"/>
    </row>
  </sheetData>
  <sheetProtection algorithmName="SHA-512" hashValue="H6GMo1H/XUeyBW0Z+HIsdXpqTEe6LixPVysMYaFD0DoGYZJgcaxeEJSCL1UX7ImEAOuPH8LwiFW5Y7BUZUiGtw==" saltValue="CKPMvaZJsMmiK+bmFjzqzg==" spinCount="100000" sheet="1" objects="1" scenarios="1"/>
  <mergeCells count="3">
    <mergeCell ref="B3:D3"/>
    <mergeCell ref="E3:H3"/>
    <mergeCell ref="C11:D11"/>
  </mergeCells>
  <printOptions horizontalCentered="1"/>
  <pageMargins left="0.31496062992125984" right="0.31496062992125984" top="0.55118110236220474" bottom="0.55118110236220474" header="0.31496062992125984" footer="0.31496062992125984"/>
  <pageSetup paperSize="8" orientation="landscape" horizontalDpi="0" verticalDpi="0" r:id="rId1"/>
  <headerFooter>
    <oddFooter>&amp;R&amp;9&amp;F / &amp;A</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15</vt:i4>
      </vt:variant>
    </vt:vector>
  </HeadingPairs>
  <TitlesOfParts>
    <vt:vector size="40" baseType="lpstr">
      <vt:lpstr>Summen alle Lose</vt:lpstr>
      <vt:lpstr>1.1.  W+P kraftbet</vt:lpstr>
      <vt:lpstr>1.2. Instandsetzungen</vt:lpstr>
      <vt:lpstr>1.3. Materialzuschlag</vt:lpstr>
      <vt:lpstr>1.4. Ersatzteile</vt:lpstr>
      <vt:lpstr>2.1. W+P kraftbet</vt:lpstr>
      <vt:lpstr>2.2. Instands.</vt:lpstr>
      <vt:lpstr>2.3. Materialzuschl</vt:lpstr>
      <vt:lpstr>2.4. Ersatzteil</vt:lpstr>
      <vt:lpstr>3.1. W+P n kraftb </vt:lpstr>
      <vt:lpstr>3.2. Instands</vt:lpstr>
      <vt:lpstr>3.3. Materialzuschl</vt:lpstr>
      <vt:lpstr>3.4. Ersatzt</vt:lpstr>
      <vt:lpstr>4.1. W+P n kraftb</vt:lpstr>
      <vt:lpstr>4.2. Instandsetzung</vt:lpstr>
      <vt:lpstr>4.3. Materialzuschlag</vt:lpstr>
      <vt:lpstr>4.4. Ersatzteile</vt:lpstr>
      <vt:lpstr>Muster Erfassung</vt:lpstr>
      <vt:lpstr>Menge pro Gebäude</vt:lpstr>
      <vt:lpstr>Prot 01 T+T kraft u nicht kraft</vt:lpstr>
      <vt:lpstr>Prot 02 Insp FSA</vt:lpstr>
      <vt:lpstr>AK kraftbet T+T</vt:lpstr>
      <vt:lpstr>AK nicht kraftbet T+T</vt:lpstr>
      <vt:lpstr>AK Rolltor</vt:lpstr>
      <vt:lpstr>Jahresbest.</vt:lpstr>
      <vt:lpstr>'1.1.  W+P kraftbet'!Druckbereich</vt:lpstr>
      <vt:lpstr>'1.2. Instandsetzungen'!Druckbereich</vt:lpstr>
      <vt:lpstr>'1.3. Materialzuschlag'!Druckbereich</vt:lpstr>
      <vt:lpstr>'1.4. Ersatzteile'!Druckbereich</vt:lpstr>
      <vt:lpstr>'2.2. Instands.'!Druckbereich</vt:lpstr>
      <vt:lpstr>'2.3. Materialzuschl'!Druckbereich</vt:lpstr>
      <vt:lpstr>'3.1. W+P n kraftb '!Druckbereich</vt:lpstr>
      <vt:lpstr>'3.2. Instands'!Druckbereich</vt:lpstr>
      <vt:lpstr>'3.3. Materialzuschl'!Druckbereich</vt:lpstr>
      <vt:lpstr>'4.2. Instandsetzung'!Druckbereich</vt:lpstr>
      <vt:lpstr>'AK kraftbet T+T'!Druckbereich</vt:lpstr>
      <vt:lpstr>'Prot 01 T+T kraft u nicht kraft'!Druckbereich</vt:lpstr>
      <vt:lpstr>'Prot 02 Insp FSA'!Druckbereich</vt:lpstr>
      <vt:lpstr>'Summen alle Lose'!Druckbereich</vt:lpstr>
      <vt:lpstr>'1.1.  W+P kraftbet'!Drucktitel</vt:lpstr>
    </vt:vector>
  </TitlesOfParts>
  <Company>TUM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Wolfgang Raunegger</dc:creator>
  <cp:lastModifiedBy>Hans Buschkowiak</cp:lastModifiedBy>
  <cp:lastPrinted>2026-03-12T08:21:59Z</cp:lastPrinted>
  <dcterms:created xsi:type="dcterms:W3CDTF">2012-02-10T07:50:28Z</dcterms:created>
  <dcterms:modified xsi:type="dcterms:W3CDTF">2026-03-23T12:47:17Z</dcterms:modified>
</cp:coreProperties>
</file>